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tne\OneDrive\MNRE Consulting\Website\Interview Exams\"/>
    </mc:Choice>
  </mc:AlternateContent>
  <xr:revisionPtr revIDLastSave="0" documentId="13_ncr:1_{5FF01E3A-B121-4730-94A1-CE122749CB96}" xr6:coauthVersionLast="47" xr6:coauthVersionMax="47" xr10:uidLastSave="{00000000-0000-0000-0000-000000000000}"/>
  <bookViews>
    <workbookView xWindow="-120" yWindow="-120" windowWidth="29040" windowHeight="15840" xr2:uid="{69C4CC52-CFFA-4393-BB69-D3AE3E594717}"/>
  </bookViews>
  <sheets>
    <sheet name="Assumptions" sheetId="1" r:id="rId1"/>
    <sheet name="Pro Forma" sheetId="2" r:id="rId2"/>
    <sheet name="Sheet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2" l="1"/>
  <c r="B40" i="2"/>
  <c r="B31" i="2"/>
  <c r="B30" i="2"/>
  <c r="B27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C44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C42" i="2"/>
  <c r="C41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D39" i="2"/>
  <c r="D41" i="2" s="1"/>
  <c r="D42" i="2" s="1"/>
  <c r="BW32" i="2"/>
  <c r="BW33" i="2" s="1"/>
  <c r="BV32" i="2"/>
  <c r="BV33" i="2" s="1"/>
  <c r="BU32" i="2"/>
  <c r="BU33" i="2" s="1"/>
  <c r="BT32" i="2"/>
  <c r="BT33" i="2" s="1"/>
  <c r="BS32" i="2"/>
  <c r="BS33" i="2" s="1"/>
  <c r="BR32" i="2"/>
  <c r="BR33" i="2" s="1"/>
  <c r="BQ32" i="2"/>
  <c r="BQ33" i="2" s="1"/>
  <c r="BP32" i="2"/>
  <c r="BP33" i="2" s="1"/>
  <c r="BO32" i="2"/>
  <c r="BO33" i="2" s="1"/>
  <c r="BN32" i="2"/>
  <c r="BN33" i="2" s="1"/>
  <c r="BM32" i="2"/>
  <c r="BM33" i="2" s="1"/>
  <c r="BL32" i="2"/>
  <c r="BL33" i="2" s="1"/>
  <c r="BJ32" i="2"/>
  <c r="BJ33" i="2" s="1"/>
  <c r="BI32" i="2"/>
  <c r="BI33" i="2" s="1"/>
  <c r="BH32" i="2"/>
  <c r="BH33" i="2" s="1"/>
  <c r="BG32" i="2"/>
  <c r="BG33" i="2" s="1"/>
  <c r="BF32" i="2"/>
  <c r="BF33" i="2" s="1"/>
  <c r="BE32" i="2"/>
  <c r="BE33" i="2" s="1"/>
  <c r="BD32" i="2"/>
  <c r="BD33" i="2" s="1"/>
  <c r="BC32" i="2"/>
  <c r="BC33" i="2" s="1"/>
  <c r="BB32" i="2"/>
  <c r="BB33" i="2" s="1"/>
  <c r="BA32" i="2"/>
  <c r="BA33" i="2" s="1"/>
  <c r="AZ32" i="2"/>
  <c r="AZ33" i="2" s="1"/>
  <c r="AY32" i="2"/>
  <c r="AY33" i="2" s="1"/>
  <c r="AX32" i="2"/>
  <c r="AX33" i="2" s="1"/>
  <c r="AW32" i="2"/>
  <c r="AW33" i="2" s="1"/>
  <c r="AV32" i="2"/>
  <c r="AV33" i="2" s="1"/>
  <c r="AU32" i="2"/>
  <c r="AU33" i="2" s="1"/>
  <c r="AT32" i="2"/>
  <c r="AT33" i="2" s="1"/>
  <c r="AS32" i="2"/>
  <c r="AS33" i="2" s="1"/>
  <c r="AR32" i="2"/>
  <c r="AR33" i="2" s="1"/>
  <c r="AQ32" i="2"/>
  <c r="AQ33" i="2" s="1"/>
  <c r="AP32" i="2"/>
  <c r="AP33" i="2" s="1"/>
  <c r="AO32" i="2"/>
  <c r="AO33" i="2" s="1"/>
  <c r="AN32" i="2"/>
  <c r="AN33" i="2" s="1"/>
  <c r="AM32" i="2"/>
  <c r="AM33" i="2" s="1"/>
  <c r="AL32" i="2"/>
  <c r="AL33" i="2" s="1"/>
  <c r="AK32" i="2"/>
  <c r="AK33" i="2" s="1"/>
  <c r="AJ32" i="2"/>
  <c r="AJ33" i="2" s="1"/>
  <c r="AI32" i="2"/>
  <c r="AI33" i="2" s="1"/>
  <c r="AH32" i="2"/>
  <c r="AH33" i="2" s="1"/>
  <c r="AG32" i="2"/>
  <c r="AG33" i="2" s="1"/>
  <c r="AF32" i="2"/>
  <c r="AF33" i="2" s="1"/>
  <c r="AE32" i="2"/>
  <c r="AE33" i="2" s="1"/>
  <c r="AD32" i="2"/>
  <c r="AD33" i="2" s="1"/>
  <c r="AC32" i="2"/>
  <c r="AC33" i="2" s="1"/>
  <c r="AB32" i="2"/>
  <c r="AB33" i="2" s="1"/>
  <c r="AA32" i="2"/>
  <c r="AA33" i="2" s="1"/>
  <c r="Z32" i="2"/>
  <c r="Z33" i="2" s="1"/>
  <c r="Y32" i="2"/>
  <c r="Y33" i="2" s="1"/>
  <c r="X32" i="2"/>
  <c r="X33" i="2" s="1"/>
  <c r="W32" i="2"/>
  <c r="W33" i="2" s="1"/>
  <c r="V32" i="2"/>
  <c r="V33" i="2" s="1"/>
  <c r="U32" i="2"/>
  <c r="U33" i="2" s="1"/>
  <c r="T32" i="2"/>
  <c r="T33" i="2" s="1"/>
  <c r="S32" i="2"/>
  <c r="S33" i="2" s="1"/>
  <c r="R32" i="2"/>
  <c r="R33" i="2" s="1"/>
  <c r="Q32" i="2"/>
  <c r="Q33" i="2" s="1"/>
  <c r="P32" i="2"/>
  <c r="P33" i="2" s="1"/>
  <c r="O32" i="2"/>
  <c r="O33" i="2" s="1"/>
  <c r="N32" i="2"/>
  <c r="N33" i="2" s="1"/>
  <c r="M32" i="2"/>
  <c r="M33" i="2" s="1"/>
  <c r="L32" i="2"/>
  <c r="L33" i="2" s="1"/>
  <c r="K32" i="2"/>
  <c r="K33" i="2" s="1"/>
  <c r="J32" i="2"/>
  <c r="J33" i="2" s="1"/>
  <c r="I32" i="2"/>
  <c r="I33" i="2" s="1"/>
  <c r="H32" i="2"/>
  <c r="H33" i="2" s="1"/>
  <c r="G32" i="2"/>
  <c r="G33" i="2" s="1"/>
  <c r="F32" i="2"/>
  <c r="F33" i="2" s="1"/>
  <c r="E32" i="2"/>
  <c r="E33" i="2" s="1"/>
  <c r="D32" i="2"/>
  <c r="D33" i="2" s="1"/>
  <c r="C32" i="2"/>
  <c r="C33" i="2" s="1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W28" i="2" a="1"/>
  <c r="BW28" i="2" s="1"/>
  <c r="BV28" i="2" a="1"/>
  <c r="BV28" i="2" s="1"/>
  <c r="BU28" i="2" a="1"/>
  <c r="BU28" i="2" s="1"/>
  <c r="BT28" i="2" a="1"/>
  <c r="BT28" i="2" s="1"/>
  <c r="BS28" i="2" a="1"/>
  <c r="BS28" i="2" s="1"/>
  <c r="BR28" i="2" a="1"/>
  <c r="BR28" i="2" s="1"/>
  <c r="BQ28" i="2" a="1"/>
  <c r="BQ28" i="2" s="1"/>
  <c r="BP28" i="2" a="1"/>
  <c r="BP28" i="2" s="1"/>
  <c r="BO28" i="2" a="1"/>
  <c r="BO28" i="2" s="1"/>
  <c r="BN28" i="2" a="1"/>
  <c r="BN28" i="2" s="1"/>
  <c r="BM28" i="2" a="1"/>
  <c r="BM28" i="2" s="1"/>
  <c r="BL28" i="2" a="1"/>
  <c r="BL28" i="2" s="1"/>
  <c r="BK28" i="2" a="1"/>
  <c r="BK28" i="2" s="1"/>
  <c r="BJ28" i="2" a="1"/>
  <c r="BJ28" i="2" s="1"/>
  <c r="BI28" i="2" a="1"/>
  <c r="BI28" i="2" s="1"/>
  <c r="BH28" i="2" a="1"/>
  <c r="BH28" i="2" s="1"/>
  <c r="BG28" i="2" a="1"/>
  <c r="BG28" i="2" s="1"/>
  <c r="BF28" i="2" a="1"/>
  <c r="BF28" i="2" s="1"/>
  <c r="BE28" i="2" a="1"/>
  <c r="BE28" i="2" s="1"/>
  <c r="BD28" i="2" a="1"/>
  <c r="BD28" i="2" s="1"/>
  <c r="BC28" i="2" a="1"/>
  <c r="BC28" i="2" s="1"/>
  <c r="BB28" i="2" a="1"/>
  <c r="BB28" i="2" s="1"/>
  <c r="BA28" i="2" a="1"/>
  <c r="BA28" i="2" s="1"/>
  <c r="AZ28" i="2" a="1"/>
  <c r="AZ28" i="2" s="1"/>
  <c r="AY28" i="2" a="1"/>
  <c r="AY28" i="2" s="1"/>
  <c r="AX28" i="2" a="1"/>
  <c r="AX28" i="2" s="1"/>
  <c r="AW28" i="2" a="1"/>
  <c r="AW28" i="2" s="1"/>
  <c r="AV28" i="2" a="1"/>
  <c r="AV28" i="2" s="1"/>
  <c r="AU28" i="2" a="1"/>
  <c r="AU28" i="2" s="1"/>
  <c r="AT28" i="2" a="1"/>
  <c r="AT28" i="2" s="1"/>
  <c r="AS28" i="2" a="1"/>
  <c r="AS28" i="2" s="1"/>
  <c r="AR28" i="2" a="1"/>
  <c r="AR28" i="2" s="1"/>
  <c r="AQ28" i="2" a="1"/>
  <c r="AQ28" i="2" s="1"/>
  <c r="AP28" i="2" a="1"/>
  <c r="AP28" i="2" s="1"/>
  <c r="AO28" i="2" a="1"/>
  <c r="AO28" i="2" s="1"/>
  <c r="AN28" i="2" a="1"/>
  <c r="AN28" i="2" s="1"/>
  <c r="AM28" i="2" a="1"/>
  <c r="AM28" i="2" s="1"/>
  <c r="AL28" i="2" a="1"/>
  <c r="AL28" i="2" s="1"/>
  <c r="AK28" i="2" a="1"/>
  <c r="AK28" i="2" s="1"/>
  <c r="AJ28" i="2" a="1"/>
  <c r="AJ28" i="2" s="1"/>
  <c r="AI28" i="2" a="1"/>
  <c r="AI28" i="2" s="1"/>
  <c r="AH28" i="2" a="1"/>
  <c r="AH28" i="2" s="1"/>
  <c r="AG28" i="2" a="1"/>
  <c r="AG28" i="2" s="1"/>
  <c r="AF28" i="2" a="1"/>
  <c r="AF28" i="2" s="1"/>
  <c r="AE28" i="2" a="1"/>
  <c r="AE28" i="2" s="1"/>
  <c r="AD28" i="2" a="1"/>
  <c r="AD28" i="2" s="1"/>
  <c r="AC28" i="2" a="1"/>
  <c r="AC28" i="2" s="1"/>
  <c r="AB28" i="2" a="1"/>
  <c r="AB28" i="2" s="1"/>
  <c r="AA28" i="2" a="1"/>
  <c r="AA28" i="2" s="1"/>
  <c r="Z28" i="2" a="1"/>
  <c r="Z28" i="2" s="1"/>
  <c r="Y28" i="2" a="1"/>
  <c r="Y28" i="2" s="1"/>
  <c r="X28" i="2" a="1"/>
  <c r="X28" i="2" s="1"/>
  <c r="W28" i="2" a="1"/>
  <c r="W28" i="2" s="1"/>
  <c r="V28" i="2" a="1"/>
  <c r="V28" i="2" s="1"/>
  <c r="U28" i="2" a="1"/>
  <c r="U28" i="2" s="1"/>
  <c r="T28" i="2" a="1"/>
  <c r="T28" i="2" s="1"/>
  <c r="S28" i="2" a="1"/>
  <c r="S28" i="2" s="1"/>
  <c r="R28" i="2" a="1"/>
  <c r="R28" i="2" s="1"/>
  <c r="Q28" i="2" a="1"/>
  <c r="Q28" i="2" s="1"/>
  <c r="P28" i="2" a="1"/>
  <c r="P28" i="2" s="1"/>
  <c r="O28" i="2" a="1"/>
  <c r="O28" i="2" s="1"/>
  <c r="N28" i="2" a="1"/>
  <c r="N28" i="2" s="1"/>
  <c r="M28" i="2" a="1"/>
  <c r="M28" i="2" s="1"/>
  <c r="L28" i="2" a="1"/>
  <c r="L28" i="2" s="1"/>
  <c r="K28" i="2" a="1"/>
  <c r="K28" i="2" s="1"/>
  <c r="J28" i="2" a="1"/>
  <c r="J28" i="2" s="1"/>
  <c r="I28" i="2" a="1"/>
  <c r="I28" i="2" s="1"/>
  <c r="H28" i="2" a="1"/>
  <c r="H28" i="2" s="1"/>
  <c r="G28" i="2" a="1"/>
  <c r="G28" i="2" s="1"/>
  <c r="F28" i="2" a="1"/>
  <c r="F28" i="2" s="1"/>
  <c r="E28" i="2" a="1"/>
  <c r="E28" i="2" s="1"/>
  <c r="D28" i="2" a="1"/>
  <c r="D28" i="2" s="1"/>
  <c r="BW23" i="2" a="1"/>
  <c r="BW23" i="2" s="1"/>
  <c r="BV23" i="2"/>
  <c r="BV23" i="2" a="1"/>
  <c r="BU23" i="2" a="1"/>
  <c r="BU23" i="2" s="1"/>
  <c r="BT23" i="2" a="1"/>
  <c r="BT23" i="2" s="1"/>
  <c r="BS23" i="2" a="1"/>
  <c r="BS23" i="2" s="1"/>
  <c r="BR23" i="2"/>
  <c r="BR23" i="2" a="1"/>
  <c r="BQ23" i="2" a="1"/>
  <c r="BQ23" i="2" s="1"/>
  <c r="BP23" i="2" a="1"/>
  <c r="BP23" i="2" s="1"/>
  <c r="BO23" i="2" a="1"/>
  <c r="BO23" i="2" s="1"/>
  <c r="BN23" i="2" a="1"/>
  <c r="BN23" i="2" s="1"/>
  <c r="BM23" i="2" a="1"/>
  <c r="BM23" i="2" s="1"/>
  <c r="BL23" i="2" a="1"/>
  <c r="BL23" i="2" s="1"/>
  <c r="BK23" i="2" a="1"/>
  <c r="BK23" i="2" s="1"/>
  <c r="BJ23" i="2" a="1"/>
  <c r="BJ23" i="2" s="1"/>
  <c r="BI23" i="2" a="1"/>
  <c r="BI23" i="2" s="1"/>
  <c r="BH23" i="2" a="1"/>
  <c r="BH23" i="2" s="1"/>
  <c r="BG23" i="2" a="1"/>
  <c r="BG23" i="2" s="1"/>
  <c r="BF23" i="2" a="1"/>
  <c r="BF23" i="2" s="1"/>
  <c r="BE23" i="2" a="1"/>
  <c r="BE23" i="2" s="1"/>
  <c r="BD23" i="2" a="1"/>
  <c r="BD23" i="2" s="1"/>
  <c r="BC23" i="2" a="1"/>
  <c r="BC23" i="2" s="1"/>
  <c r="BB23" i="2"/>
  <c r="BB23" i="2" a="1"/>
  <c r="BA23" i="2" a="1"/>
  <c r="BA23" i="2" s="1"/>
  <c r="AZ23" i="2" a="1"/>
  <c r="AZ23" i="2" s="1"/>
  <c r="AY23" i="2" a="1"/>
  <c r="AY23" i="2" s="1"/>
  <c r="AX23" i="2" a="1"/>
  <c r="AX23" i="2" s="1"/>
  <c r="AW23" i="2" a="1"/>
  <c r="AW23" i="2" s="1"/>
  <c r="AV23" i="2" a="1"/>
  <c r="AV23" i="2" s="1"/>
  <c r="AU23" i="2" a="1"/>
  <c r="AU23" i="2" s="1"/>
  <c r="AT23" i="2" a="1"/>
  <c r="AT23" i="2" s="1"/>
  <c r="AS23" i="2" a="1"/>
  <c r="AS23" i="2" s="1"/>
  <c r="AR23" i="2" a="1"/>
  <c r="AR23" i="2" s="1"/>
  <c r="AQ23" i="2" a="1"/>
  <c r="AQ23" i="2" s="1"/>
  <c r="AP23" i="2" a="1"/>
  <c r="AP23" i="2" s="1"/>
  <c r="AO23" i="2" a="1"/>
  <c r="AO23" i="2" s="1"/>
  <c r="AN23" i="2" a="1"/>
  <c r="AN23" i="2" s="1"/>
  <c r="AM23" i="2" a="1"/>
  <c r="AM23" i="2" s="1"/>
  <c r="AL23" i="2" a="1"/>
  <c r="AL23" i="2" s="1"/>
  <c r="AK23" i="2" a="1"/>
  <c r="AK23" i="2" s="1"/>
  <c r="AJ23" i="2" a="1"/>
  <c r="AJ23" i="2" s="1"/>
  <c r="AI23" i="2" a="1"/>
  <c r="AI23" i="2" s="1"/>
  <c r="AH23" i="2" a="1"/>
  <c r="AH23" i="2" s="1"/>
  <c r="AG23" i="2" a="1"/>
  <c r="AG23" i="2" s="1"/>
  <c r="AF23" i="2" a="1"/>
  <c r="AF23" i="2" s="1"/>
  <c r="AE23" i="2" a="1"/>
  <c r="AE23" i="2" s="1"/>
  <c r="AD23" i="2" a="1"/>
  <c r="AD23" i="2" s="1"/>
  <c r="AC23" i="2" a="1"/>
  <c r="AC23" i="2" s="1"/>
  <c r="AB23" i="2" a="1"/>
  <c r="AB23" i="2" s="1"/>
  <c r="AA23" i="2" a="1"/>
  <c r="AA23" i="2" s="1"/>
  <c r="Z23" i="2" a="1"/>
  <c r="Z23" i="2" s="1"/>
  <c r="Y23" i="2" a="1"/>
  <c r="Y23" i="2" s="1"/>
  <c r="X23" i="2" a="1"/>
  <c r="X23" i="2" s="1"/>
  <c r="W23" i="2" a="1"/>
  <c r="W23" i="2" s="1"/>
  <c r="V23" i="2" a="1"/>
  <c r="V23" i="2" s="1"/>
  <c r="U23" i="2" a="1"/>
  <c r="U23" i="2" s="1"/>
  <c r="T23" i="2" a="1"/>
  <c r="T23" i="2" s="1"/>
  <c r="S23" i="2" a="1"/>
  <c r="S23" i="2" s="1"/>
  <c r="R23" i="2" a="1"/>
  <c r="R23" i="2" s="1"/>
  <c r="Q23" i="2" a="1"/>
  <c r="Q23" i="2" s="1"/>
  <c r="P23" i="2" a="1"/>
  <c r="P23" i="2" s="1"/>
  <c r="O23" i="2" a="1"/>
  <c r="O23" i="2" s="1"/>
  <c r="N23" i="2" a="1"/>
  <c r="N23" i="2" s="1"/>
  <c r="M23" i="2" a="1"/>
  <c r="M23" i="2" s="1"/>
  <c r="L23" i="2" a="1"/>
  <c r="L23" i="2" s="1"/>
  <c r="K23" i="2" a="1"/>
  <c r="K23" i="2" s="1"/>
  <c r="J23" i="2" a="1"/>
  <c r="J23" i="2" s="1"/>
  <c r="I23" i="2" a="1"/>
  <c r="I23" i="2" s="1"/>
  <c r="H23" i="2" a="1"/>
  <c r="H23" i="2" s="1"/>
  <c r="G23" i="2" a="1"/>
  <c r="G23" i="2" s="1"/>
  <c r="F23" i="2" a="1"/>
  <c r="F23" i="2" s="1"/>
  <c r="E23" i="2" a="1"/>
  <c r="E23" i="2" s="1"/>
  <c r="D23" i="2" a="1"/>
  <c r="D23" i="2" s="1"/>
  <c r="BW20" i="2" a="1"/>
  <c r="BW20" i="2" s="1"/>
  <c r="BV20" i="2" a="1"/>
  <c r="BV20" i="2" s="1"/>
  <c r="BU20" i="2" a="1"/>
  <c r="BU20" i="2" s="1"/>
  <c r="BT20" i="2" a="1"/>
  <c r="BT20" i="2" s="1"/>
  <c r="BS20" i="2" a="1"/>
  <c r="BS20" i="2" s="1"/>
  <c r="BR20" i="2" a="1"/>
  <c r="BR20" i="2" s="1"/>
  <c r="BQ20" i="2" a="1"/>
  <c r="BQ20" i="2" s="1"/>
  <c r="BP20" i="2" a="1"/>
  <c r="BP20" i="2" s="1"/>
  <c r="BO20" i="2" a="1"/>
  <c r="BO20" i="2" s="1"/>
  <c r="BN20" i="2" a="1"/>
  <c r="BN20" i="2" s="1"/>
  <c r="BM20" i="2" a="1"/>
  <c r="BM20" i="2" s="1"/>
  <c r="BL20" i="2" a="1"/>
  <c r="BL20" i="2" s="1"/>
  <c r="BK20" i="2" a="1"/>
  <c r="BK20" i="2" s="1"/>
  <c r="BJ20" i="2" a="1"/>
  <c r="BJ20" i="2" s="1"/>
  <c r="BI20" i="2" a="1"/>
  <c r="BI20" i="2" s="1"/>
  <c r="BH20" i="2" a="1"/>
  <c r="BH20" i="2" s="1"/>
  <c r="BG20" i="2" a="1"/>
  <c r="BG20" i="2" s="1"/>
  <c r="BF20" i="2" a="1"/>
  <c r="BF20" i="2" s="1"/>
  <c r="BE20" i="2" a="1"/>
  <c r="BE20" i="2" s="1"/>
  <c r="BD20" i="2" a="1"/>
  <c r="BD20" i="2" s="1"/>
  <c r="BC20" i="2" a="1"/>
  <c r="BC20" i="2" s="1"/>
  <c r="BB20" i="2" a="1"/>
  <c r="BB20" i="2" s="1"/>
  <c r="BA20" i="2" a="1"/>
  <c r="BA20" i="2" s="1"/>
  <c r="AZ20" i="2" a="1"/>
  <c r="AZ20" i="2" s="1"/>
  <c r="AY20" i="2" a="1"/>
  <c r="AY20" i="2" s="1"/>
  <c r="AX20" i="2" a="1"/>
  <c r="AX20" i="2" s="1"/>
  <c r="AW20" i="2"/>
  <c r="AW20" i="2" a="1"/>
  <c r="AV20" i="2" a="1"/>
  <c r="AV20" i="2" s="1"/>
  <c r="AU20" i="2" a="1"/>
  <c r="AU20" i="2" s="1"/>
  <c r="AT20" i="2" a="1"/>
  <c r="AT20" i="2" s="1"/>
  <c r="AS20" i="2" a="1"/>
  <c r="AS20" i="2" s="1"/>
  <c r="AR20" i="2" a="1"/>
  <c r="AR20" i="2" s="1"/>
  <c r="AQ20" i="2" a="1"/>
  <c r="AQ20" i="2" s="1"/>
  <c r="AP20" i="2" a="1"/>
  <c r="AP20" i="2" s="1"/>
  <c r="AO20" i="2"/>
  <c r="AO20" i="2" a="1"/>
  <c r="AN20" i="2" a="1"/>
  <c r="AN20" i="2" s="1"/>
  <c r="AM20" i="2" a="1"/>
  <c r="AM20" i="2" s="1"/>
  <c r="AL20" i="2" a="1"/>
  <c r="AL20" i="2" s="1"/>
  <c r="AK20" i="2" a="1"/>
  <c r="AK20" i="2" s="1"/>
  <c r="AJ20" i="2" a="1"/>
  <c r="AJ20" i="2" s="1"/>
  <c r="AI20" i="2" a="1"/>
  <c r="AI20" i="2" s="1"/>
  <c r="AH20" i="2" a="1"/>
  <c r="AH20" i="2" s="1"/>
  <c r="AG20" i="2"/>
  <c r="AG20" i="2" a="1"/>
  <c r="AF20" i="2" a="1"/>
  <c r="AF20" i="2" s="1"/>
  <c r="AE20" i="2" a="1"/>
  <c r="AE20" i="2" s="1"/>
  <c r="AD20" i="2" a="1"/>
  <c r="AD20" i="2" s="1"/>
  <c r="AC20" i="2" a="1"/>
  <c r="AC20" i="2" s="1"/>
  <c r="AB20" i="2" a="1"/>
  <c r="AB20" i="2" s="1"/>
  <c r="AA20" i="2" a="1"/>
  <c r="AA20" i="2" s="1"/>
  <c r="Z20" i="2" a="1"/>
  <c r="Z20" i="2" s="1"/>
  <c r="Y20" i="2" a="1"/>
  <c r="Y20" i="2" s="1"/>
  <c r="X20" i="2" a="1"/>
  <c r="X20" i="2" s="1"/>
  <c r="W20" i="2" a="1"/>
  <c r="W20" i="2" s="1"/>
  <c r="V20" i="2" a="1"/>
  <c r="V20" i="2" s="1"/>
  <c r="U20" i="2" a="1"/>
  <c r="U20" i="2" s="1"/>
  <c r="T20" i="2" a="1"/>
  <c r="T20" i="2" s="1"/>
  <c r="S20" i="2" a="1"/>
  <c r="S20" i="2" s="1"/>
  <c r="R20" i="2" a="1"/>
  <c r="R20" i="2" s="1"/>
  <c r="Q20" i="2" a="1"/>
  <c r="Q20" i="2" s="1"/>
  <c r="P20" i="2" a="1"/>
  <c r="P20" i="2" s="1"/>
  <c r="O20" i="2" a="1"/>
  <c r="O20" i="2" s="1"/>
  <c r="N20" i="2" a="1"/>
  <c r="N20" i="2" s="1"/>
  <c r="M20" i="2" a="1"/>
  <c r="M20" i="2" s="1"/>
  <c r="L20" i="2" a="1"/>
  <c r="L20" i="2" s="1"/>
  <c r="K20" i="2" a="1"/>
  <c r="K20" i="2" s="1"/>
  <c r="J20" i="2" a="1"/>
  <c r="J20" i="2" s="1"/>
  <c r="I20" i="2" a="1"/>
  <c r="I20" i="2" s="1"/>
  <c r="H20" i="2" a="1"/>
  <c r="H20" i="2" s="1"/>
  <c r="G20" i="2" a="1"/>
  <c r="G20" i="2" s="1"/>
  <c r="F20" i="2" a="1"/>
  <c r="F20" i="2" s="1"/>
  <c r="E20" i="2" a="1"/>
  <c r="E20" i="2" s="1"/>
  <c r="D20" i="2" a="1"/>
  <c r="D20" i="2" s="1"/>
  <c r="BW19" i="2" a="1"/>
  <c r="BW19" i="2" s="1"/>
  <c r="BV19" i="2" a="1"/>
  <c r="BV19" i="2" s="1"/>
  <c r="BU19" i="2" a="1"/>
  <c r="BU19" i="2" s="1"/>
  <c r="BT19" i="2" a="1"/>
  <c r="BT19" i="2" s="1"/>
  <c r="BS19" i="2" a="1"/>
  <c r="BS19" i="2" s="1"/>
  <c r="BR19" i="2" a="1"/>
  <c r="BR19" i="2" s="1"/>
  <c r="BQ19" i="2" a="1"/>
  <c r="BQ19" i="2" s="1"/>
  <c r="BP19" i="2" a="1"/>
  <c r="BP19" i="2" s="1"/>
  <c r="BO19" i="2" a="1"/>
  <c r="BO19" i="2" s="1"/>
  <c r="BN19" i="2" a="1"/>
  <c r="BN19" i="2" s="1"/>
  <c r="BM19" i="2" a="1"/>
  <c r="BM19" i="2" s="1"/>
  <c r="BL19" i="2" a="1"/>
  <c r="BL19" i="2" s="1"/>
  <c r="BK19" i="2" a="1"/>
  <c r="BK19" i="2" s="1"/>
  <c r="BJ19" i="2" a="1"/>
  <c r="BJ19" i="2" s="1"/>
  <c r="BI19" i="2" a="1"/>
  <c r="BI19" i="2" s="1"/>
  <c r="BH19" i="2" a="1"/>
  <c r="BH19" i="2" s="1"/>
  <c r="BG19" i="2" a="1"/>
  <c r="BG19" i="2" s="1"/>
  <c r="BF19" i="2" a="1"/>
  <c r="BF19" i="2" s="1"/>
  <c r="BE19" i="2"/>
  <c r="BE19" i="2" a="1"/>
  <c r="BD19" i="2" a="1"/>
  <c r="BD19" i="2" s="1"/>
  <c r="BC19" i="2" a="1"/>
  <c r="BC19" i="2" s="1"/>
  <c r="BB19" i="2" a="1"/>
  <c r="BB19" i="2" s="1"/>
  <c r="BA19" i="2" a="1"/>
  <c r="BA19" i="2" s="1"/>
  <c r="AZ19" i="2" a="1"/>
  <c r="AZ19" i="2" s="1"/>
  <c r="AY19" i="2" a="1"/>
  <c r="AY19" i="2" s="1"/>
  <c r="AX19" i="2" a="1"/>
  <c r="AX19" i="2" s="1"/>
  <c r="AW19" i="2"/>
  <c r="AW19" i="2" a="1"/>
  <c r="AV19" i="2" a="1"/>
  <c r="AV19" i="2" s="1"/>
  <c r="AU19" i="2" a="1"/>
  <c r="AU19" i="2" s="1"/>
  <c r="AT19" i="2" a="1"/>
  <c r="AT19" i="2" s="1"/>
  <c r="AS19" i="2" a="1"/>
  <c r="AS19" i="2" s="1"/>
  <c r="AR19" i="2" a="1"/>
  <c r="AR19" i="2" s="1"/>
  <c r="AQ19" i="2" a="1"/>
  <c r="AQ19" i="2" s="1"/>
  <c r="AP19" i="2" a="1"/>
  <c r="AP19" i="2" s="1"/>
  <c r="AO19" i="2"/>
  <c r="AO19" i="2" a="1"/>
  <c r="AN19" i="2" a="1"/>
  <c r="AN19" i="2" s="1"/>
  <c r="AM19" i="2" a="1"/>
  <c r="AM19" i="2" s="1"/>
  <c r="AL19" i="2" a="1"/>
  <c r="AL19" i="2" s="1"/>
  <c r="AK19" i="2" a="1"/>
  <c r="AK19" i="2" s="1"/>
  <c r="AJ19" i="2" a="1"/>
  <c r="AJ19" i="2" s="1"/>
  <c r="AI19" i="2" a="1"/>
  <c r="AI19" i="2" s="1"/>
  <c r="AH19" i="2" a="1"/>
  <c r="AH19" i="2" s="1"/>
  <c r="AG19" i="2" a="1"/>
  <c r="AG19" i="2" s="1"/>
  <c r="AF19" i="2" a="1"/>
  <c r="AF19" i="2" s="1"/>
  <c r="AE19" i="2" a="1"/>
  <c r="AE19" i="2" s="1"/>
  <c r="AD19" i="2" a="1"/>
  <c r="AD19" i="2" s="1"/>
  <c r="AC19" i="2" a="1"/>
  <c r="AC19" i="2" s="1"/>
  <c r="AB19" i="2" a="1"/>
  <c r="AB19" i="2" s="1"/>
  <c r="AA19" i="2" a="1"/>
  <c r="AA19" i="2" s="1"/>
  <c r="Z19" i="2" a="1"/>
  <c r="Z19" i="2" s="1"/>
  <c r="Y19" i="2" a="1"/>
  <c r="Y19" i="2" s="1"/>
  <c r="X19" i="2" a="1"/>
  <c r="X19" i="2" s="1"/>
  <c r="W19" i="2" a="1"/>
  <c r="W19" i="2" s="1"/>
  <c r="V19" i="2" a="1"/>
  <c r="V19" i="2" s="1"/>
  <c r="U19" i="2" a="1"/>
  <c r="U19" i="2" s="1"/>
  <c r="T19" i="2" a="1"/>
  <c r="T19" i="2" s="1"/>
  <c r="S19" i="2" a="1"/>
  <c r="S19" i="2" s="1"/>
  <c r="R19" i="2" a="1"/>
  <c r="R19" i="2" s="1"/>
  <c r="Q19" i="2" a="1"/>
  <c r="Q19" i="2" s="1"/>
  <c r="P19" i="2" a="1"/>
  <c r="P19" i="2" s="1"/>
  <c r="O19" i="2" a="1"/>
  <c r="O19" i="2" s="1"/>
  <c r="N19" i="2" a="1"/>
  <c r="N19" i="2" s="1"/>
  <c r="M19" i="2" a="1"/>
  <c r="M19" i="2" s="1"/>
  <c r="L19" i="2" a="1"/>
  <c r="L19" i="2" s="1"/>
  <c r="K19" i="2" a="1"/>
  <c r="K19" i="2" s="1"/>
  <c r="J19" i="2" a="1"/>
  <c r="J19" i="2" s="1"/>
  <c r="I19" i="2" a="1"/>
  <c r="I19" i="2" s="1"/>
  <c r="H19" i="2" a="1"/>
  <c r="H19" i="2" s="1"/>
  <c r="G19" i="2" a="1"/>
  <c r="G19" i="2" s="1"/>
  <c r="F19" i="2" a="1"/>
  <c r="F19" i="2" s="1"/>
  <c r="E19" i="2" a="1"/>
  <c r="E19" i="2" s="1"/>
  <c r="D19" i="2" a="1"/>
  <c r="D19" i="2" s="1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AM16" i="2"/>
  <c r="AE16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E10" i="2"/>
  <c r="D10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E8" i="2"/>
  <c r="F8" i="2" s="1"/>
  <c r="D8" i="2"/>
  <c r="C7" i="2"/>
  <c r="C8" i="2"/>
  <c r="C9" i="2"/>
  <c r="BW5" i="2" a="1"/>
  <c r="BW5" i="2" s="1"/>
  <c r="BV5" i="2" a="1"/>
  <c r="BV5" i="2" s="1"/>
  <c r="BU5" i="2" a="1"/>
  <c r="BU5" i="2" s="1"/>
  <c r="BT5" i="2" a="1"/>
  <c r="BT5" i="2" s="1"/>
  <c r="BS5" i="2" a="1"/>
  <c r="BS5" i="2" s="1"/>
  <c r="BR5" i="2" a="1"/>
  <c r="BR5" i="2" s="1"/>
  <c r="BQ5" i="2" a="1"/>
  <c r="BQ5" i="2" s="1"/>
  <c r="BP5" i="2" a="1"/>
  <c r="BP5" i="2" s="1"/>
  <c r="BO5" i="2" a="1"/>
  <c r="BO5" i="2" s="1"/>
  <c r="BN5" i="2" a="1"/>
  <c r="BN5" i="2" s="1"/>
  <c r="BM5" i="2" a="1"/>
  <c r="BM5" i="2" s="1"/>
  <c r="BL5" i="2" a="1"/>
  <c r="BL5" i="2" s="1"/>
  <c r="BK5" i="2" a="1"/>
  <c r="BK5" i="2" s="1"/>
  <c r="BJ5" i="2" a="1"/>
  <c r="BJ5" i="2" s="1"/>
  <c r="BI5" i="2" a="1"/>
  <c r="BI5" i="2" s="1"/>
  <c r="BH5" i="2" a="1"/>
  <c r="BH5" i="2" s="1"/>
  <c r="BG5" i="2" a="1"/>
  <c r="BG5" i="2" s="1"/>
  <c r="BF5" i="2" a="1"/>
  <c r="BF5" i="2" s="1"/>
  <c r="BE5" i="2" a="1"/>
  <c r="BE5" i="2" s="1"/>
  <c r="BD5" i="2" a="1"/>
  <c r="BD5" i="2" s="1"/>
  <c r="BC5" i="2" a="1"/>
  <c r="BC5" i="2" s="1"/>
  <c r="BB5" i="2" a="1"/>
  <c r="BB5" i="2" s="1"/>
  <c r="BA5" i="2" a="1"/>
  <c r="BA5" i="2" s="1"/>
  <c r="AZ5" i="2" a="1"/>
  <c r="AZ5" i="2" s="1"/>
  <c r="AY5" i="2" a="1"/>
  <c r="AY5" i="2" s="1"/>
  <c r="AX5" i="2" a="1"/>
  <c r="AX5" i="2" s="1"/>
  <c r="AW5" i="2" a="1"/>
  <c r="AW5" i="2" s="1"/>
  <c r="AV5" i="2" a="1"/>
  <c r="AV5" i="2" s="1"/>
  <c r="AU5" i="2" a="1"/>
  <c r="AU5" i="2" s="1"/>
  <c r="AT5" i="2" a="1"/>
  <c r="AT5" i="2" s="1"/>
  <c r="AS5" i="2" a="1"/>
  <c r="AS5" i="2" s="1"/>
  <c r="AR5" i="2" a="1"/>
  <c r="AR5" i="2" s="1"/>
  <c r="AQ5" i="2" a="1"/>
  <c r="AQ5" i="2" s="1"/>
  <c r="AP5" i="2" a="1"/>
  <c r="AP5" i="2" s="1"/>
  <c r="AO5" i="2" a="1"/>
  <c r="AO5" i="2" s="1"/>
  <c r="AN5" i="2" a="1"/>
  <c r="AN5" i="2" s="1"/>
  <c r="AM5" i="2" a="1"/>
  <c r="AM5" i="2" s="1"/>
  <c r="AL5" i="2" a="1"/>
  <c r="AL5" i="2" s="1"/>
  <c r="AK5" i="2" a="1"/>
  <c r="AK5" i="2" s="1"/>
  <c r="AK16" i="2" s="1"/>
  <c r="AJ5" i="2" a="1"/>
  <c r="AJ5" i="2" s="1"/>
  <c r="AI5" i="2" a="1"/>
  <c r="AI5" i="2" s="1"/>
  <c r="AH5" i="2" a="1"/>
  <c r="AH5" i="2" s="1"/>
  <c r="AG5" i="2" a="1"/>
  <c r="AG5" i="2" s="1"/>
  <c r="AF5" i="2" a="1"/>
  <c r="AF5" i="2" s="1"/>
  <c r="AE5" i="2" a="1"/>
  <c r="AE5" i="2" s="1"/>
  <c r="AD5" i="2" a="1"/>
  <c r="AD5" i="2" s="1"/>
  <c r="AC5" i="2" a="1"/>
  <c r="AC5" i="2" s="1"/>
  <c r="AB5" i="2" a="1"/>
  <c r="AB5" i="2" s="1"/>
  <c r="AA5" i="2" a="1"/>
  <c r="AA5" i="2" s="1"/>
  <c r="Z5" i="2" a="1"/>
  <c r="Z5" i="2" s="1"/>
  <c r="Y5" i="2" a="1"/>
  <c r="Y5" i="2" s="1"/>
  <c r="X5" i="2" a="1"/>
  <c r="X5" i="2" s="1"/>
  <c r="W5" i="2" a="1"/>
  <c r="W5" i="2" s="1"/>
  <c r="V5" i="2" a="1"/>
  <c r="V5" i="2" s="1"/>
  <c r="U5" i="2" a="1"/>
  <c r="U5" i="2" s="1"/>
  <c r="T5" i="2" a="1"/>
  <c r="T5" i="2" s="1"/>
  <c r="S5" i="2" a="1"/>
  <c r="S5" i="2" s="1"/>
  <c r="R5" i="2" a="1"/>
  <c r="R5" i="2" s="1"/>
  <c r="Q5" i="2" a="1"/>
  <c r="Q5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BW4" i="2" a="1"/>
  <c r="BW4" i="2" s="1"/>
  <c r="BW16" i="2" s="1"/>
  <c r="BV4" i="2" a="1"/>
  <c r="BV4" i="2" s="1"/>
  <c r="BV16" i="2" s="1"/>
  <c r="BU4" i="2" a="1"/>
  <c r="BU4" i="2" s="1"/>
  <c r="BU16" i="2" s="1"/>
  <c r="BT4" i="2" a="1"/>
  <c r="BT4" i="2" s="1"/>
  <c r="BT16" i="2" s="1"/>
  <c r="BS4" i="2" a="1"/>
  <c r="BS4" i="2" s="1"/>
  <c r="BS16" i="2" s="1"/>
  <c r="BR4" i="2" a="1"/>
  <c r="BR4" i="2" s="1"/>
  <c r="BR16" i="2" s="1"/>
  <c r="BQ4" i="2" a="1"/>
  <c r="BQ4" i="2" s="1"/>
  <c r="BQ16" i="2" s="1"/>
  <c r="BQ17" i="2" s="1"/>
  <c r="BP4" i="2" a="1"/>
  <c r="BP4" i="2" s="1"/>
  <c r="BO4" i="2" a="1"/>
  <c r="BO4" i="2" s="1"/>
  <c r="BO16" i="2" s="1"/>
  <c r="BN4" i="2" a="1"/>
  <c r="BN4" i="2" s="1"/>
  <c r="BN16" i="2" s="1"/>
  <c r="BM4" i="2" a="1"/>
  <c r="BM4" i="2" s="1"/>
  <c r="BL4" i="2" a="1"/>
  <c r="BL4" i="2" s="1"/>
  <c r="BL16" i="2" s="1"/>
  <c r="BK4" i="2" a="1"/>
  <c r="BK4" i="2" s="1"/>
  <c r="BK16" i="2" s="1"/>
  <c r="BK17" i="2" s="1"/>
  <c r="BJ4" i="2" a="1"/>
  <c r="BJ4" i="2" s="1"/>
  <c r="BJ16" i="2" s="1"/>
  <c r="BI4" i="2"/>
  <c r="BI16" i="2" s="1"/>
  <c r="BI4" i="2" a="1"/>
  <c r="BH4" i="2" a="1"/>
  <c r="BH4" i="2" s="1"/>
  <c r="BG4" i="2" a="1"/>
  <c r="BG4" i="2" s="1"/>
  <c r="BG16" i="2" s="1"/>
  <c r="BF4" i="2" a="1"/>
  <c r="BF4" i="2" s="1"/>
  <c r="BE4" i="2" a="1"/>
  <c r="BE4" i="2" s="1"/>
  <c r="BE16" i="2" s="1"/>
  <c r="BD4" i="2" a="1"/>
  <c r="BD4" i="2" s="1"/>
  <c r="BD16" i="2" s="1"/>
  <c r="BC4" i="2" a="1"/>
  <c r="BC4" i="2" s="1"/>
  <c r="BC16" i="2" s="1"/>
  <c r="BB4" i="2" a="1"/>
  <c r="BB4" i="2" s="1"/>
  <c r="BA4" i="2" a="1"/>
  <c r="BA4" i="2" s="1"/>
  <c r="BA16" i="2" s="1"/>
  <c r="AZ4" i="2" a="1"/>
  <c r="AZ4" i="2" s="1"/>
  <c r="AY4" i="2" a="1"/>
  <c r="AY4" i="2" s="1"/>
  <c r="AY16" i="2" s="1"/>
  <c r="AX4" i="2" a="1"/>
  <c r="AX4" i="2" s="1"/>
  <c r="AW4" i="2" a="1"/>
  <c r="AW4" i="2" s="1"/>
  <c r="AW16" i="2" s="1"/>
  <c r="AV4" i="2" a="1"/>
  <c r="AV4" i="2" s="1"/>
  <c r="AV16" i="2" s="1"/>
  <c r="AU4" i="2" a="1"/>
  <c r="AU4" i="2" s="1"/>
  <c r="AT4" i="2" a="1"/>
  <c r="AT4" i="2" s="1"/>
  <c r="AS4" i="2" a="1"/>
  <c r="AS4" i="2" s="1"/>
  <c r="AR4" i="2" a="1"/>
  <c r="AR4" i="2" s="1"/>
  <c r="AQ4" i="2" a="1"/>
  <c r="AQ4" i="2" s="1"/>
  <c r="AQ16" i="2" s="1"/>
  <c r="AP4" i="2" a="1"/>
  <c r="AP4" i="2" s="1"/>
  <c r="AP16" i="2" s="1"/>
  <c r="AO4" i="2" a="1"/>
  <c r="AO4" i="2" s="1"/>
  <c r="AO16" i="2" s="1"/>
  <c r="AN4" i="2" a="1"/>
  <c r="AN4" i="2" s="1"/>
  <c r="AN16" i="2" s="1"/>
  <c r="AM4" i="2" a="1"/>
  <c r="AM4" i="2" s="1"/>
  <c r="AL4" i="2" a="1"/>
  <c r="AL4" i="2" s="1"/>
  <c r="AK4" i="2"/>
  <c r="AK4" i="2" a="1"/>
  <c r="AJ4" i="2" a="1"/>
  <c r="AJ4" i="2" s="1"/>
  <c r="AI4" i="2" a="1"/>
  <c r="AI4" i="2" s="1"/>
  <c r="AI16" i="2" s="1"/>
  <c r="AH4" i="2" a="1"/>
  <c r="AH4" i="2" s="1"/>
  <c r="AH16" i="2" s="1"/>
  <c r="AG4" i="2" a="1"/>
  <c r="AG4" i="2" s="1"/>
  <c r="AG16" i="2" s="1"/>
  <c r="AF4" i="2" a="1"/>
  <c r="AF4" i="2" s="1"/>
  <c r="AF16" i="2" s="1"/>
  <c r="AE4" i="2" a="1"/>
  <c r="AE4" i="2" s="1"/>
  <c r="AD4" i="2" a="1"/>
  <c r="AD4" i="2" s="1"/>
  <c r="AC4" i="2" a="1"/>
  <c r="AC4" i="2" s="1"/>
  <c r="AC16" i="2" s="1"/>
  <c r="AC17" i="2" s="1"/>
  <c r="AB4" i="2" a="1"/>
  <c r="AB4" i="2" s="1"/>
  <c r="AA4" i="2" a="1"/>
  <c r="AA4" i="2" s="1"/>
  <c r="AA16" i="2" s="1"/>
  <c r="Z4" i="2" a="1"/>
  <c r="Z4" i="2" s="1"/>
  <c r="Y4" i="2"/>
  <c r="Y4" i="2" a="1"/>
  <c r="X4" i="2" a="1"/>
  <c r="X4" i="2" s="1"/>
  <c r="X16" i="2" s="1"/>
  <c r="W4" i="2" a="1"/>
  <c r="W4" i="2" s="1"/>
  <c r="V4" i="2" a="1"/>
  <c r="V4" i="2" s="1"/>
  <c r="U4" i="2" a="1"/>
  <c r="U4" i="2" s="1"/>
  <c r="U16" i="2" s="1"/>
  <c r="T4" i="2" a="1"/>
  <c r="T4" i="2" s="1"/>
  <c r="T16" i="2" s="1"/>
  <c r="S4" i="2" a="1"/>
  <c r="S4" i="2" s="1"/>
  <c r="S16" i="2" s="1"/>
  <c r="R4" i="2" a="1"/>
  <c r="R4" i="2" s="1"/>
  <c r="Q4" i="2" a="1"/>
  <c r="Q4" i="2" s="1"/>
  <c r="Q16" i="2" s="1"/>
  <c r="P4" i="2" a="1"/>
  <c r="P4" i="2" s="1"/>
  <c r="P16" i="2" s="1"/>
  <c r="O4" i="2" a="1"/>
  <c r="O4" i="2" s="1"/>
  <c r="O16" i="2" s="1"/>
  <c r="O17" i="2" s="1"/>
  <c r="N4" i="2" a="1"/>
  <c r="N4" i="2" s="1"/>
  <c r="N16" i="2" s="1"/>
  <c r="M4" i="2" a="1"/>
  <c r="M4" i="2" s="1"/>
  <c r="M16" i="2" s="1"/>
  <c r="L4" i="2" a="1"/>
  <c r="L4" i="2" s="1"/>
  <c r="L16" i="2" s="1"/>
  <c r="K4" i="2" a="1"/>
  <c r="K4" i="2" s="1"/>
  <c r="K16" i="2" s="1"/>
  <c r="J4" i="2" a="1"/>
  <c r="J4" i="2" s="1"/>
  <c r="I4" i="2" a="1"/>
  <c r="I4" i="2" s="1"/>
  <c r="I16" i="2" s="1"/>
  <c r="H4" i="2" a="1"/>
  <c r="H4" i="2" s="1"/>
  <c r="H16" i="2" s="1"/>
  <c r="G4" i="2" a="1"/>
  <c r="G4" i="2" s="1"/>
  <c r="G16" i="2" s="1"/>
  <c r="G17" i="2" s="1"/>
  <c r="F4" i="2" a="1"/>
  <c r="F4" i="2" s="1"/>
  <c r="F16" i="2" s="1"/>
  <c r="E4" i="2" a="1"/>
  <c r="E4" i="2" s="1"/>
  <c r="E16" i="2" s="1"/>
  <c r="D4" i="2" a="1"/>
  <c r="D4" i="2" s="1"/>
  <c r="D16" i="2" s="1"/>
  <c r="C5" i="2"/>
  <c r="C4" i="2"/>
  <c r="E3" i="2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AN3" i="2" s="1"/>
  <c r="AO3" i="2" s="1"/>
  <c r="AP3" i="2" s="1"/>
  <c r="AQ3" i="2" s="1"/>
  <c r="AR3" i="2" s="1"/>
  <c r="AS3" i="2" s="1"/>
  <c r="AT3" i="2" s="1"/>
  <c r="AU3" i="2" s="1"/>
  <c r="AV3" i="2" s="1"/>
  <c r="AW3" i="2" s="1"/>
  <c r="AX3" i="2" s="1"/>
  <c r="AY3" i="2" s="1"/>
  <c r="AZ3" i="2" s="1"/>
  <c r="BA3" i="2" s="1"/>
  <c r="BB3" i="2" s="1"/>
  <c r="BC3" i="2" s="1"/>
  <c r="BD3" i="2" s="1"/>
  <c r="BE3" i="2" s="1"/>
  <c r="BF3" i="2" s="1"/>
  <c r="BG3" i="2" s="1"/>
  <c r="BH3" i="2" s="1"/>
  <c r="BI3" i="2" s="1"/>
  <c r="BJ3" i="2" s="1"/>
  <c r="BK3" i="2" s="1"/>
  <c r="BL3" i="2" s="1"/>
  <c r="BM3" i="2" s="1"/>
  <c r="BN3" i="2" s="1"/>
  <c r="BO3" i="2" s="1"/>
  <c r="BP3" i="2" s="1"/>
  <c r="BQ3" i="2" s="1"/>
  <c r="BR3" i="2" s="1"/>
  <c r="BS3" i="2" s="1"/>
  <c r="BT3" i="2" s="1"/>
  <c r="BU3" i="2" s="1"/>
  <c r="BV3" i="2" s="1"/>
  <c r="BW3" i="2" s="1"/>
  <c r="F2" i="2"/>
  <c r="G2" i="2" s="1"/>
  <c r="E2" i="2"/>
  <c r="E1" i="2"/>
  <c r="D1" i="2"/>
  <c r="C3" i="2"/>
  <c r="D3" i="2"/>
  <c r="D2" i="2"/>
  <c r="A11" i="1"/>
  <c r="B19" i="2" l="1"/>
  <c r="V16" i="2"/>
  <c r="W16" i="2"/>
  <c r="W18" i="2" s="1"/>
  <c r="W21" i="2" s="1"/>
  <c r="W25" i="2" s="1"/>
  <c r="W35" i="2" s="1"/>
  <c r="AR16" i="2"/>
  <c r="AR17" i="2" s="1"/>
  <c r="AR18" i="2" s="1"/>
  <c r="AR21" i="2" s="1"/>
  <c r="AR25" i="2" s="1"/>
  <c r="AR35" i="2" s="1"/>
  <c r="AZ16" i="2"/>
  <c r="AZ17" i="2" s="1"/>
  <c r="AZ18" i="2" s="1"/>
  <c r="AZ21" i="2" s="1"/>
  <c r="AZ25" i="2" s="1"/>
  <c r="AZ35" i="2" s="1"/>
  <c r="BM16" i="2"/>
  <c r="BM17" i="2" s="1"/>
  <c r="BM18" i="2" s="1"/>
  <c r="BM21" i="2" s="1"/>
  <c r="BM25" i="2" s="1"/>
  <c r="AB16" i="2"/>
  <c r="AB17" i="2" s="1"/>
  <c r="AJ16" i="2"/>
  <c r="B16" i="2" s="1"/>
  <c r="AD16" i="2"/>
  <c r="AL16" i="2"/>
  <c r="AT16" i="2"/>
  <c r="BH16" i="2"/>
  <c r="J16" i="2"/>
  <c r="R16" i="2"/>
  <c r="R17" i="2" s="1"/>
  <c r="R18" i="2" s="1"/>
  <c r="R21" i="2" s="1"/>
  <c r="R25" i="2" s="1"/>
  <c r="R35" i="2" s="1"/>
  <c r="Z16" i="2"/>
  <c r="Z17" i="2" s="1"/>
  <c r="Z18" i="2" s="1"/>
  <c r="Z21" i="2" s="1"/>
  <c r="Z25" i="2" s="1"/>
  <c r="Z35" i="2" s="1"/>
  <c r="AX16" i="2"/>
  <c r="BF16" i="2"/>
  <c r="AS16" i="2"/>
  <c r="Y16" i="2"/>
  <c r="Y17" i="2" s="1"/>
  <c r="Y18" i="2" s="1"/>
  <c r="Y21" i="2" s="1"/>
  <c r="Y25" i="2" s="1"/>
  <c r="Y35" i="2" s="1"/>
  <c r="AU16" i="2"/>
  <c r="BB16" i="2"/>
  <c r="BP16" i="2"/>
  <c r="B28" i="2"/>
  <c r="L17" i="2"/>
  <c r="L18" i="2" s="1"/>
  <c r="L21" i="2" s="1"/>
  <c r="L25" i="2" s="1"/>
  <c r="L35" i="2" s="1"/>
  <c r="BC17" i="2"/>
  <c r="BC18" i="2" s="1"/>
  <c r="BC21" i="2" s="1"/>
  <c r="BC25" i="2" s="1"/>
  <c r="BC35" i="2" s="1"/>
  <c r="N17" i="2"/>
  <c r="N18" i="2" s="1"/>
  <c r="N21" i="2" s="1"/>
  <c r="N25" i="2" s="1"/>
  <c r="N35" i="2" s="1"/>
  <c r="BR17" i="2"/>
  <c r="BR18" i="2" s="1"/>
  <c r="BR21" i="2" s="1"/>
  <c r="BR25" i="2" s="1"/>
  <c r="AO17" i="2"/>
  <c r="AO18" i="2" s="1"/>
  <c r="AO21" i="2" s="1"/>
  <c r="AO25" i="2" s="1"/>
  <c r="AO35" i="2" s="1"/>
  <c r="BJ17" i="2"/>
  <c r="BJ18" i="2" s="1"/>
  <c r="BJ21" i="2" s="1"/>
  <c r="BJ25" i="2" s="1"/>
  <c r="BJ35" i="2" s="1"/>
  <c r="F17" i="2"/>
  <c r="F18" i="2" s="1"/>
  <c r="F21" i="2" s="1"/>
  <c r="F25" i="2" s="1"/>
  <c r="F35" i="2" s="1"/>
  <c r="U17" i="2"/>
  <c r="U18" i="2"/>
  <c r="U21" i="2" s="1"/>
  <c r="U25" i="2" s="1"/>
  <c r="AI17" i="2"/>
  <c r="AI18" i="2" s="1"/>
  <c r="AI21" i="2" s="1"/>
  <c r="AI25" i="2" s="1"/>
  <c r="AI35" i="2" s="1"/>
  <c r="AP17" i="2"/>
  <c r="AP18" i="2" s="1"/>
  <c r="AP21" i="2" s="1"/>
  <c r="AP25" i="2" s="1"/>
  <c r="AP35" i="2" s="1"/>
  <c r="V17" i="2"/>
  <c r="V18" i="2" s="1"/>
  <c r="V21" i="2" s="1"/>
  <c r="V25" i="2" s="1"/>
  <c r="V35" i="2" s="1"/>
  <c r="AJ17" i="2"/>
  <c r="AJ18" i="2" s="1"/>
  <c r="AJ21" i="2" s="1"/>
  <c r="AJ25" i="2" s="1"/>
  <c r="AJ35" i="2" s="1"/>
  <c r="AQ17" i="2"/>
  <c r="AQ18" i="2" s="1"/>
  <c r="AQ21" i="2" s="1"/>
  <c r="AQ25" i="2" s="1"/>
  <c r="AQ35" i="2" s="1"/>
  <c r="AY17" i="2"/>
  <c r="AY18" i="2" s="1"/>
  <c r="AY21" i="2" s="1"/>
  <c r="AY25" i="2" s="1"/>
  <c r="AY35" i="2" s="1"/>
  <c r="BE17" i="2"/>
  <c r="BE18" i="2" s="1"/>
  <c r="BE21" i="2" s="1"/>
  <c r="BE25" i="2" s="1"/>
  <c r="BE35" i="2" s="1"/>
  <c r="BL17" i="2"/>
  <c r="BL18" i="2" s="1"/>
  <c r="BL21" i="2" s="1"/>
  <c r="BL25" i="2" s="1"/>
  <c r="BI18" i="2"/>
  <c r="BI21" i="2" s="1"/>
  <c r="BI25" i="2" s="1"/>
  <c r="BI35" i="2" s="1"/>
  <c r="D17" i="2"/>
  <c r="AN17" i="2"/>
  <c r="AN18" i="2" s="1"/>
  <c r="AN21" i="2" s="1"/>
  <c r="AN25" i="2" s="1"/>
  <c r="AN35" i="2" s="1"/>
  <c r="AA17" i="2"/>
  <c r="AA18" i="2" s="1"/>
  <c r="AA21" i="2" s="1"/>
  <c r="AA25" i="2" s="1"/>
  <c r="AA35" i="2" s="1"/>
  <c r="AH17" i="2"/>
  <c r="AH18" i="2" s="1"/>
  <c r="AH21" i="2" s="1"/>
  <c r="AH25" i="2" s="1"/>
  <c r="AH35" i="2" s="1"/>
  <c r="BD17" i="2"/>
  <c r="BD18" i="2" s="1"/>
  <c r="BD21" i="2" s="1"/>
  <c r="BD25" i="2" s="1"/>
  <c r="BD35" i="2" s="1"/>
  <c r="H18" i="2"/>
  <c r="H21" i="2" s="1"/>
  <c r="H25" i="2" s="1"/>
  <c r="H35" i="2" s="1"/>
  <c r="H17" i="2"/>
  <c r="B20" i="2"/>
  <c r="AG17" i="2"/>
  <c r="AG18" i="2" s="1"/>
  <c r="AG21" i="2" s="1"/>
  <c r="AG25" i="2" s="1"/>
  <c r="AG35" i="2" s="1"/>
  <c r="AV17" i="2"/>
  <c r="AV18" i="2" s="1"/>
  <c r="AV21" i="2" s="1"/>
  <c r="AV25" i="2" s="1"/>
  <c r="AV35" i="2" s="1"/>
  <c r="AW17" i="2"/>
  <c r="AW18" i="2" s="1"/>
  <c r="AW21" i="2" s="1"/>
  <c r="AW25" i="2" s="1"/>
  <c r="AW35" i="2" s="1"/>
  <c r="P18" i="2"/>
  <c r="P21" i="2" s="1"/>
  <c r="P25" i="2" s="1"/>
  <c r="P35" i="2" s="1"/>
  <c r="P17" i="2"/>
  <c r="W17" i="2"/>
  <c r="BT17" i="2"/>
  <c r="BT18" i="2" s="1"/>
  <c r="BT21" i="2" s="1"/>
  <c r="BT25" i="2" s="1"/>
  <c r="I18" i="2"/>
  <c r="I21" i="2" s="1"/>
  <c r="I25" i="2" s="1"/>
  <c r="I35" i="2" s="1"/>
  <c r="I17" i="2"/>
  <c r="Q17" i="2"/>
  <c r="Q18" i="2" s="1"/>
  <c r="Q21" i="2" s="1"/>
  <c r="Q25" i="2" s="1"/>
  <c r="Q35" i="2" s="1"/>
  <c r="X17" i="2"/>
  <c r="X18" i="2" s="1"/>
  <c r="X21" i="2" s="1"/>
  <c r="X25" i="2" s="1"/>
  <c r="X35" i="2" s="1"/>
  <c r="AD17" i="2"/>
  <c r="AD18" i="2" s="1"/>
  <c r="AD21" i="2" s="1"/>
  <c r="AD25" i="2" s="1"/>
  <c r="AD35" i="2" s="1"/>
  <c r="AS17" i="2"/>
  <c r="AS18" i="2" s="1"/>
  <c r="AS21" i="2" s="1"/>
  <c r="AS25" i="2" s="1"/>
  <c r="AS35" i="2" s="1"/>
  <c r="BG17" i="2"/>
  <c r="BG18" i="2" s="1"/>
  <c r="BG21" i="2" s="1"/>
  <c r="BG25" i="2" s="1"/>
  <c r="BG35" i="2" s="1"/>
  <c r="BN17" i="2"/>
  <c r="BN18" i="2" s="1"/>
  <c r="BN21" i="2" s="1"/>
  <c r="BN25" i="2" s="1"/>
  <c r="BU17" i="2"/>
  <c r="BU18" i="2" s="1"/>
  <c r="BU21" i="2" s="1"/>
  <c r="BU25" i="2" s="1"/>
  <c r="AT17" i="2"/>
  <c r="AT18" i="2" s="1"/>
  <c r="AT21" i="2" s="1"/>
  <c r="AT25" i="2" s="1"/>
  <c r="AT35" i="2" s="1"/>
  <c r="BH17" i="2"/>
  <c r="BH18" i="2" s="1"/>
  <c r="BH21" i="2" s="1"/>
  <c r="BH25" i="2" s="1"/>
  <c r="BH35" i="2" s="1"/>
  <c r="BV17" i="2"/>
  <c r="BV18" i="2" s="1"/>
  <c r="BV21" i="2" s="1"/>
  <c r="BV25" i="2" s="1"/>
  <c r="BF17" i="2"/>
  <c r="BF18" i="2" s="1"/>
  <c r="BF21" i="2" s="1"/>
  <c r="BF25" i="2" s="1"/>
  <c r="BF35" i="2" s="1"/>
  <c r="BS18" i="2"/>
  <c r="BS21" i="2" s="1"/>
  <c r="BS25" i="2" s="1"/>
  <c r="B23" i="2"/>
  <c r="T17" i="2"/>
  <c r="T18" i="2" s="1"/>
  <c r="T21" i="2" s="1"/>
  <c r="T25" i="2" s="1"/>
  <c r="T35" i="2" s="1"/>
  <c r="AL18" i="2"/>
  <c r="AL21" i="2" s="1"/>
  <c r="AL25" i="2" s="1"/>
  <c r="AL17" i="2"/>
  <c r="BA17" i="2"/>
  <c r="BA18" i="2"/>
  <c r="BA21" i="2" s="1"/>
  <c r="BA25" i="2" s="1"/>
  <c r="BA35" i="2" s="1"/>
  <c r="BO17" i="2"/>
  <c r="BO18" i="2" s="1"/>
  <c r="BO21" i="2" s="1"/>
  <c r="BO25" i="2" s="1"/>
  <c r="J17" i="2"/>
  <c r="J18" i="2" s="1"/>
  <c r="J21" i="2" s="1"/>
  <c r="J25" i="2" s="1"/>
  <c r="J35" i="2" s="1"/>
  <c r="K17" i="2"/>
  <c r="K18" i="2" s="1"/>
  <c r="K21" i="2" s="1"/>
  <c r="K25" i="2" s="1"/>
  <c r="K35" i="2" s="1"/>
  <c r="S17" i="2"/>
  <c r="S18" i="2" s="1"/>
  <c r="S21" i="2" s="1"/>
  <c r="S25" i="2" s="1"/>
  <c r="S35" i="2" s="1"/>
  <c r="AF17" i="2"/>
  <c r="AF18" i="2" s="1"/>
  <c r="AF21" i="2" s="1"/>
  <c r="AF25" i="2" s="1"/>
  <c r="AF35" i="2" s="1"/>
  <c r="AU17" i="2"/>
  <c r="AU18" i="2" s="1"/>
  <c r="AU21" i="2" s="1"/>
  <c r="AU25" i="2" s="1"/>
  <c r="AU35" i="2" s="1"/>
  <c r="BB17" i="2"/>
  <c r="BB18" i="2" s="1"/>
  <c r="BB21" i="2" s="1"/>
  <c r="BB25" i="2" s="1"/>
  <c r="BB35" i="2" s="1"/>
  <c r="BP17" i="2"/>
  <c r="BP18" i="2" s="1"/>
  <c r="BP21" i="2" s="1"/>
  <c r="BP25" i="2" s="1"/>
  <c r="BW17" i="2"/>
  <c r="BW18" i="2" s="1"/>
  <c r="BW21" i="2" s="1"/>
  <c r="BW25" i="2" s="1"/>
  <c r="M17" i="2"/>
  <c r="M18" i="2" s="1"/>
  <c r="M21" i="2" s="1"/>
  <c r="M25" i="2" s="1"/>
  <c r="M35" i="2" s="1"/>
  <c r="AE17" i="2"/>
  <c r="AE18" i="2" s="1"/>
  <c r="AE21" i="2" s="1"/>
  <c r="AE25" i="2" s="1"/>
  <c r="AE35" i="2" s="1"/>
  <c r="G18" i="2"/>
  <c r="G21" i="2" s="1"/>
  <c r="G25" i="2" s="1"/>
  <c r="G35" i="2" s="1"/>
  <c r="E17" i="2"/>
  <c r="E18" i="2" s="1"/>
  <c r="E21" i="2" s="1"/>
  <c r="E25" i="2" s="1"/>
  <c r="E35" i="2" s="1"/>
  <c r="AK17" i="2"/>
  <c r="AK18" i="2" s="1"/>
  <c r="AK21" i="2" s="1"/>
  <c r="AK25" i="2" s="1"/>
  <c r="AK35" i="2" s="1"/>
  <c r="AC18" i="2"/>
  <c r="AC21" i="2" s="1"/>
  <c r="AC25" i="2" s="1"/>
  <c r="BQ18" i="2"/>
  <c r="BQ21" i="2" s="1"/>
  <c r="BQ25" i="2" s="1"/>
  <c r="O18" i="2"/>
  <c r="O21" i="2" s="1"/>
  <c r="O25" i="2" s="1"/>
  <c r="O35" i="2" s="1"/>
  <c r="BK18" i="2"/>
  <c r="BK21" i="2" s="1"/>
  <c r="BK25" i="2" s="1"/>
  <c r="BI17" i="2"/>
  <c r="D44" i="2"/>
  <c r="E39" i="2" s="1"/>
  <c r="AM17" i="2"/>
  <c r="AM18" i="2" s="1"/>
  <c r="AM21" i="2" s="1"/>
  <c r="AM25" i="2" s="1"/>
  <c r="AM35" i="2" s="1"/>
  <c r="BS17" i="2"/>
  <c r="E41" i="2"/>
  <c r="E42" i="2" s="1"/>
  <c r="E44" i="2" s="1"/>
  <c r="F39" i="2" s="1"/>
  <c r="BQ35" i="2"/>
  <c r="AL35" i="2"/>
  <c r="BR35" i="2"/>
  <c r="BL35" i="2"/>
  <c r="BT35" i="2"/>
  <c r="BN35" i="2"/>
  <c r="BV35" i="2"/>
  <c r="BO35" i="2"/>
  <c r="BW35" i="2"/>
  <c r="U35" i="2"/>
  <c r="AC35" i="2"/>
  <c r="BP35" i="2"/>
  <c r="BS35" i="2"/>
  <c r="BU35" i="2"/>
  <c r="BM35" i="2"/>
  <c r="C35" i="2"/>
  <c r="E7" i="2"/>
  <c r="F10" i="2"/>
  <c r="D7" i="2"/>
  <c r="G8" i="2"/>
  <c r="H2" i="2"/>
  <c r="G1" i="2"/>
  <c r="F1" i="2"/>
  <c r="AX17" i="2" l="1"/>
  <c r="AX18" i="2" s="1"/>
  <c r="AX21" i="2" s="1"/>
  <c r="AX25" i="2" s="1"/>
  <c r="AX35" i="2" s="1"/>
  <c r="AB18" i="2"/>
  <c r="AB21" i="2" s="1"/>
  <c r="AB25" i="2" s="1"/>
  <c r="AB35" i="2" s="1"/>
  <c r="E48" i="2"/>
  <c r="BK32" i="2"/>
  <c r="B17" i="2"/>
  <c r="D18" i="2"/>
  <c r="C48" i="2"/>
  <c r="F41" i="2"/>
  <c r="F7" i="2"/>
  <c r="G10" i="2"/>
  <c r="H8" i="2"/>
  <c r="I2" i="2"/>
  <c r="H1" i="2"/>
  <c r="F42" i="2" l="1"/>
  <c r="F48" i="2" s="1"/>
  <c r="BK33" i="2"/>
  <c r="B33" i="2" s="1"/>
  <c r="B32" i="2"/>
  <c r="B18" i="2"/>
  <c r="D21" i="2"/>
  <c r="H10" i="2"/>
  <c r="G7" i="2"/>
  <c r="I8" i="2"/>
  <c r="J2" i="2"/>
  <c r="I1" i="2"/>
  <c r="BK35" i="2" l="1"/>
  <c r="F44" i="2"/>
  <c r="G39" i="2" s="1"/>
  <c r="G41" i="2" s="1"/>
  <c r="B21" i="2"/>
  <c r="D25" i="2"/>
  <c r="I10" i="2"/>
  <c r="H7" i="2"/>
  <c r="J8" i="2"/>
  <c r="K2" i="2"/>
  <c r="J1" i="2"/>
  <c r="B25" i="2" l="1"/>
  <c r="D35" i="2"/>
  <c r="G42" i="2"/>
  <c r="G48" i="2" s="1"/>
  <c r="J10" i="2"/>
  <c r="I7" i="2"/>
  <c r="K8" i="2"/>
  <c r="L2" i="2"/>
  <c r="K1" i="2"/>
  <c r="G44" i="2" l="1"/>
  <c r="H39" i="2" s="1"/>
  <c r="H41" i="2" s="1"/>
  <c r="D48" i="2"/>
  <c r="B36" i="2"/>
  <c r="B35" i="2"/>
  <c r="B37" i="2"/>
  <c r="K10" i="2"/>
  <c r="J7" i="2"/>
  <c r="L8" i="2"/>
  <c r="M2" i="2"/>
  <c r="L1" i="2"/>
  <c r="H42" i="2" l="1"/>
  <c r="H44" i="2" s="1"/>
  <c r="I39" i="2" s="1"/>
  <c r="I41" i="2" s="1"/>
  <c r="L10" i="2"/>
  <c r="K7" i="2"/>
  <c r="M8" i="2"/>
  <c r="N2" i="2"/>
  <c r="M1" i="2"/>
  <c r="I42" i="2" l="1"/>
  <c r="I44" i="2" s="1"/>
  <c r="J39" i="2" s="1"/>
  <c r="J41" i="2" s="1"/>
  <c r="H48" i="2"/>
  <c r="L7" i="2"/>
  <c r="M10" i="2"/>
  <c r="N8" i="2"/>
  <c r="O2" i="2"/>
  <c r="N1" i="2"/>
  <c r="I48" i="2" l="1"/>
  <c r="J42" i="2"/>
  <c r="J44" i="2" s="1"/>
  <c r="K39" i="2" s="1"/>
  <c r="K41" i="2" s="1"/>
  <c r="M7" i="2"/>
  <c r="N10" i="2"/>
  <c r="O8" i="2"/>
  <c r="P2" i="2"/>
  <c r="O1" i="2"/>
  <c r="K42" i="2" l="1"/>
  <c r="K44" i="2" s="1"/>
  <c r="L39" i="2" s="1"/>
  <c r="L41" i="2" s="1"/>
  <c r="J48" i="2"/>
  <c r="N7" i="2"/>
  <c r="O10" i="2"/>
  <c r="P8" i="2"/>
  <c r="Q2" i="2"/>
  <c r="P1" i="2"/>
  <c r="K48" i="2" l="1"/>
  <c r="L42" i="2"/>
  <c r="L44" i="2" s="1"/>
  <c r="M39" i="2" s="1"/>
  <c r="M41" i="2" s="1"/>
  <c r="P10" i="2"/>
  <c r="O7" i="2"/>
  <c r="R2" i="2"/>
  <c r="Q1" i="2"/>
  <c r="L48" i="2" l="1"/>
  <c r="M42" i="2"/>
  <c r="M44" i="2" s="1"/>
  <c r="N39" i="2" s="1"/>
  <c r="N41" i="2" s="1"/>
  <c r="Q10" i="2"/>
  <c r="P7" i="2"/>
  <c r="R1" i="2"/>
  <c r="S2" i="2"/>
  <c r="M48" i="2" l="1"/>
  <c r="N42" i="2"/>
  <c r="N44" i="2" s="1"/>
  <c r="O39" i="2" s="1"/>
  <c r="O41" i="2" s="1"/>
  <c r="R10" i="2"/>
  <c r="Q7" i="2"/>
  <c r="T2" i="2"/>
  <c r="S1" i="2"/>
  <c r="N48" i="2" l="1"/>
  <c r="O42" i="2"/>
  <c r="O44" i="2" s="1"/>
  <c r="P39" i="2" s="1"/>
  <c r="P41" i="2" s="1"/>
  <c r="S10" i="2"/>
  <c r="R7" i="2"/>
  <c r="U2" i="2"/>
  <c r="T1" i="2"/>
  <c r="P42" i="2" l="1"/>
  <c r="P44" i="2" s="1"/>
  <c r="Q39" i="2" s="1"/>
  <c r="Q41" i="2" s="1"/>
  <c r="O48" i="2"/>
  <c r="T10" i="2"/>
  <c r="S7" i="2"/>
  <c r="U1" i="2"/>
  <c r="V2" i="2"/>
  <c r="P48" i="2" l="1"/>
  <c r="Q42" i="2"/>
  <c r="Q44" i="2" s="1"/>
  <c r="R39" i="2" s="1"/>
  <c r="R41" i="2" s="1"/>
  <c r="T7" i="2"/>
  <c r="U10" i="2"/>
  <c r="W2" i="2"/>
  <c r="V1" i="2"/>
  <c r="Q48" i="2" l="1"/>
  <c r="R42" i="2"/>
  <c r="R44" i="2" s="1"/>
  <c r="S39" i="2" s="1"/>
  <c r="S41" i="2" s="1"/>
  <c r="U7" i="2"/>
  <c r="V10" i="2"/>
  <c r="X2" i="2"/>
  <c r="W1" i="2"/>
  <c r="R48" i="2" l="1"/>
  <c r="S42" i="2"/>
  <c r="S44" i="2" s="1"/>
  <c r="T39" i="2" s="1"/>
  <c r="T41" i="2" s="1"/>
  <c r="V7" i="2"/>
  <c r="W10" i="2"/>
  <c r="Y2" i="2"/>
  <c r="X1" i="2"/>
  <c r="S48" i="2" l="1"/>
  <c r="T42" i="2"/>
  <c r="T44" i="2" s="1"/>
  <c r="U39" i="2" s="1"/>
  <c r="U41" i="2" s="1"/>
  <c r="X10" i="2"/>
  <c r="W7" i="2"/>
  <c r="Z2" i="2"/>
  <c r="Y1" i="2"/>
  <c r="U42" i="2" l="1"/>
  <c r="U44" i="2" s="1"/>
  <c r="V39" i="2" s="1"/>
  <c r="V41" i="2" s="1"/>
  <c r="T48" i="2"/>
  <c r="Y10" i="2"/>
  <c r="X7" i="2"/>
  <c r="AA2" i="2"/>
  <c r="Z1" i="2"/>
  <c r="V42" i="2" l="1"/>
  <c r="V44" i="2" s="1"/>
  <c r="W39" i="2" s="1"/>
  <c r="W41" i="2" s="1"/>
  <c r="U48" i="2"/>
  <c r="Z10" i="2"/>
  <c r="Y7" i="2"/>
  <c r="AB2" i="2"/>
  <c r="AA1" i="2"/>
  <c r="W42" i="2" l="1"/>
  <c r="W44" i="2" s="1"/>
  <c r="X39" i="2" s="1"/>
  <c r="X41" i="2" s="1"/>
  <c r="V48" i="2"/>
  <c r="AA10" i="2"/>
  <c r="Z7" i="2"/>
  <c r="AC2" i="2"/>
  <c r="AB1" i="2"/>
  <c r="W48" i="2" l="1"/>
  <c r="X42" i="2"/>
  <c r="X44" i="2" s="1"/>
  <c r="Y39" i="2" s="1"/>
  <c r="Y41" i="2" s="1"/>
  <c r="AB10" i="2"/>
  <c r="AA7" i="2"/>
  <c r="AD2" i="2"/>
  <c r="AC1" i="2"/>
  <c r="X48" i="2" l="1"/>
  <c r="Y42" i="2"/>
  <c r="Y44" i="2" s="1"/>
  <c r="Z39" i="2" s="1"/>
  <c r="Z41" i="2" s="1"/>
  <c r="AB7" i="2"/>
  <c r="AC10" i="2"/>
  <c r="AE2" i="2"/>
  <c r="AD1" i="2"/>
  <c r="Y48" i="2" l="1"/>
  <c r="Z42" i="2"/>
  <c r="Z44" i="2" s="1"/>
  <c r="AA39" i="2" s="1"/>
  <c r="AA41" i="2" s="1"/>
  <c r="AC7" i="2"/>
  <c r="AD10" i="2"/>
  <c r="AF2" i="2"/>
  <c r="AE1" i="2"/>
  <c r="Z48" i="2" l="1"/>
  <c r="AA42" i="2"/>
  <c r="AA44" i="2" s="1"/>
  <c r="AB39" i="2" s="1"/>
  <c r="AB41" i="2" s="1"/>
  <c r="AD7" i="2"/>
  <c r="AE10" i="2"/>
  <c r="AG2" i="2"/>
  <c r="AF1" i="2"/>
  <c r="AA48" i="2" l="1"/>
  <c r="AB42" i="2"/>
  <c r="AB44" i="2" s="1"/>
  <c r="AC39" i="2" s="1"/>
  <c r="AC41" i="2" s="1"/>
  <c r="AF10" i="2"/>
  <c r="AE7" i="2"/>
  <c r="AH2" i="2"/>
  <c r="AG1" i="2"/>
  <c r="AB48" i="2" l="1"/>
  <c r="AC42" i="2"/>
  <c r="AC44" i="2" s="1"/>
  <c r="AD39" i="2" s="1"/>
  <c r="AD41" i="2" s="1"/>
  <c r="AG10" i="2"/>
  <c r="AF7" i="2"/>
  <c r="AH1" i="2"/>
  <c r="AI2" i="2"/>
  <c r="AC48" i="2" l="1"/>
  <c r="AD42" i="2"/>
  <c r="AD44" i="2" s="1"/>
  <c r="AE39" i="2" s="1"/>
  <c r="AE41" i="2" s="1"/>
  <c r="AH10" i="2"/>
  <c r="AG7" i="2"/>
  <c r="AI1" i="2"/>
  <c r="AJ2" i="2"/>
  <c r="AD48" i="2" l="1"/>
  <c r="AE42" i="2"/>
  <c r="AE44" i="2" s="1"/>
  <c r="AF39" i="2" s="1"/>
  <c r="AF41" i="2" s="1"/>
  <c r="AI10" i="2"/>
  <c r="AH7" i="2"/>
  <c r="AK2" i="2"/>
  <c r="AJ1" i="2"/>
  <c r="AE48" i="2" l="1"/>
  <c r="AF42" i="2"/>
  <c r="AF44" i="2" s="1"/>
  <c r="AG39" i="2" s="1"/>
  <c r="AG41" i="2" s="1"/>
  <c r="AJ10" i="2"/>
  <c r="AI7" i="2"/>
  <c r="AL2" i="2"/>
  <c r="AK1" i="2"/>
  <c r="AF48" i="2" l="1"/>
  <c r="AG42" i="2"/>
  <c r="AG44" i="2" s="1"/>
  <c r="AH39" i="2" s="1"/>
  <c r="AH41" i="2" s="1"/>
  <c r="AJ7" i="2"/>
  <c r="AK10" i="2"/>
  <c r="AM2" i="2"/>
  <c r="AL1" i="2"/>
  <c r="AG48" i="2" l="1"/>
  <c r="AH42" i="2"/>
  <c r="AH44" i="2" s="1"/>
  <c r="AI39" i="2" s="1"/>
  <c r="AI41" i="2" s="1"/>
  <c r="AK7" i="2"/>
  <c r="AL10" i="2"/>
  <c r="AN2" i="2"/>
  <c r="AM1" i="2"/>
  <c r="AH48" i="2" l="1"/>
  <c r="AI42" i="2"/>
  <c r="AI44" i="2" s="1"/>
  <c r="AJ39" i="2" s="1"/>
  <c r="AJ41" i="2" s="1"/>
  <c r="AL7" i="2"/>
  <c r="AM10" i="2"/>
  <c r="AO2" i="2"/>
  <c r="AN1" i="2"/>
  <c r="AI48" i="2" l="1"/>
  <c r="AJ42" i="2"/>
  <c r="AJ44" i="2" s="1"/>
  <c r="AK39" i="2" s="1"/>
  <c r="AK41" i="2" s="1"/>
  <c r="AN10" i="2"/>
  <c r="AM7" i="2"/>
  <c r="AP2" i="2"/>
  <c r="AO1" i="2"/>
  <c r="AK42" i="2" l="1"/>
  <c r="AK44" i="2" s="1"/>
  <c r="AL39" i="2" s="1"/>
  <c r="AL41" i="2" s="1"/>
  <c r="AJ48" i="2"/>
  <c r="AO10" i="2"/>
  <c r="AN7" i="2"/>
  <c r="AQ2" i="2"/>
  <c r="AP1" i="2"/>
  <c r="AK48" i="2" l="1"/>
  <c r="AL42" i="2"/>
  <c r="AL44" i="2" s="1"/>
  <c r="AM39" i="2" s="1"/>
  <c r="AM41" i="2" s="1"/>
  <c r="AP10" i="2"/>
  <c r="AO7" i="2"/>
  <c r="AQ1" i="2"/>
  <c r="AR2" i="2"/>
  <c r="AM42" i="2" l="1"/>
  <c r="AM44" i="2" s="1"/>
  <c r="AN39" i="2" s="1"/>
  <c r="AN41" i="2" s="1"/>
  <c r="AL48" i="2"/>
  <c r="AQ10" i="2"/>
  <c r="AP7" i="2"/>
  <c r="AS2" i="2"/>
  <c r="AR1" i="2"/>
  <c r="AN42" i="2" l="1"/>
  <c r="AN44" i="2" s="1"/>
  <c r="AO39" i="2" s="1"/>
  <c r="AO41" i="2" s="1"/>
  <c r="AM48" i="2"/>
  <c r="AR10" i="2"/>
  <c r="AQ7" i="2"/>
  <c r="AT2" i="2"/>
  <c r="AS1" i="2"/>
  <c r="AO42" i="2" l="1"/>
  <c r="AO44" i="2" s="1"/>
  <c r="AP39" i="2" s="1"/>
  <c r="AP41" i="2" s="1"/>
  <c r="AN48" i="2"/>
  <c r="AR7" i="2"/>
  <c r="AS10" i="2"/>
  <c r="AU2" i="2"/>
  <c r="AT1" i="2"/>
  <c r="AO48" i="2" l="1"/>
  <c r="AP42" i="2"/>
  <c r="AP44" i="2" s="1"/>
  <c r="AQ39" i="2" s="1"/>
  <c r="AQ41" i="2" s="1"/>
  <c r="AS7" i="2"/>
  <c r="AT10" i="2"/>
  <c r="AV2" i="2"/>
  <c r="AU1" i="2"/>
  <c r="AP48" i="2" l="1"/>
  <c r="AQ42" i="2"/>
  <c r="AQ44" i="2" s="1"/>
  <c r="AR39" i="2" s="1"/>
  <c r="AR41" i="2" s="1"/>
  <c r="AT7" i="2"/>
  <c r="AU10" i="2"/>
  <c r="AW2" i="2"/>
  <c r="AV1" i="2"/>
  <c r="AR42" i="2" l="1"/>
  <c r="AR44" i="2" s="1"/>
  <c r="AS39" i="2" s="1"/>
  <c r="AS41" i="2" s="1"/>
  <c r="AQ48" i="2"/>
  <c r="AV10" i="2"/>
  <c r="AU7" i="2"/>
  <c r="AX2" i="2"/>
  <c r="AW1" i="2"/>
  <c r="AR48" i="2" l="1"/>
  <c r="AS42" i="2"/>
  <c r="AS44" i="2" s="1"/>
  <c r="AT39" i="2" s="1"/>
  <c r="AT41" i="2" s="1"/>
  <c r="AW10" i="2"/>
  <c r="AV7" i="2"/>
  <c r="AX1" i="2"/>
  <c r="AY2" i="2"/>
  <c r="AT42" i="2" l="1"/>
  <c r="AT44" i="2" s="1"/>
  <c r="AU39" i="2" s="1"/>
  <c r="AU41" i="2" s="1"/>
  <c r="AS48" i="2"/>
  <c r="AX10" i="2"/>
  <c r="AW7" i="2"/>
  <c r="AZ2" i="2"/>
  <c r="AY1" i="2"/>
  <c r="AT48" i="2" l="1"/>
  <c r="AU42" i="2"/>
  <c r="AU44" i="2" s="1"/>
  <c r="AV39" i="2" s="1"/>
  <c r="AV41" i="2" s="1"/>
  <c r="AY10" i="2"/>
  <c r="AX7" i="2"/>
  <c r="BA2" i="2"/>
  <c r="AZ1" i="2"/>
  <c r="AU48" i="2" l="1"/>
  <c r="AV42" i="2"/>
  <c r="AV44" i="2" s="1"/>
  <c r="AW39" i="2" s="1"/>
  <c r="AW41" i="2" s="1"/>
  <c r="AY7" i="2"/>
  <c r="AZ10" i="2"/>
  <c r="BB2" i="2"/>
  <c r="BA1" i="2"/>
  <c r="AW42" i="2" l="1"/>
  <c r="AW44" i="2" s="1"/>
  <c r="AX39" i="2" s="1"/>
  <c r="AX41" i="2" s="1"/>
  <c r="AV48" i="2"/>
  <c r="AZ7" i="2"/>
  <c r="BA10" i="2"/>
  <c r="BC2" i="2"/>
  <c r="BB1" i="2"/>
  <c r="AW48" i="2" l="1"/>
  <c r="AX42" i="2"/>
  <c r="AX44" i="2" s="1"/>
  <c r="AY39" i="2" s="1"/>
  <c r="AY41" i="2" s="1"/>
  <c r="BA7" i="2"/>
  <c r="BB10" i="2"/>
  <c r="BD2" i="2"/>
  <c r="BC1" i="2"/>
  <c r="AX48" i="2" l="1"/>
  <c r="AY42" i="2"/>
  <c r="AY44" i="2" s="1"/>
  <c r="AZ39" i="2" s="1"/>
  <c r="AZ41" i="2" s="1"/>
  <c r="BB7" i="2"/>
  <c r="BC10" i="2"/>
  <c r="BE2" i="2"/>
  <c r="BD1" i="2"/>
  <c r="AY48" i="2" l="1"/>
  <c r="AZ42" i="2"/>
  <c r="AZ44" i="2" s="1"/>
  <c r="BA39" i="2" s="1"/>
  <c r="BA41" i="2" s="1"/>
  <c r="AZ48" i="2"/>
  <c r="BD10" i="2"/>
  <c r="BC7" i="2"/>
  <c r="BF2" i="2"/>
  <c r="BE1" i="2"/>
  <c r="BA42" i="2" l="1"/>
  <c r="BA44" i="2" s="1"/>
  <c r="BB39" i="2" s="1"/>
  <c r="BB41" i="2" s="1"/>
  <c r="BA48" i="2"/>
  <c r="BE10" i="2"/>
  <c r="BD7" i="2"/>
  <c r="BF1" i="2"/>
  <c r="BG2" i="2"/>
  <c r="BB42" i="2" l="1"/>
  <c r="BB44" i="2" s="1"/>
  <c r="BC39" i="2" s="1"/>
  <c r="BC41" i="2" s="1"/>
  <c r="BF10" i="2"/>
  <c r="BE7" i="2"/>
  <c r="BH2" i="2"/>
  <c r="BG1" i="2"/>
  <c r="BB48" i="2" l="1"/>
  <c r="BC42" i="2"/>
  <c r="BC44" i="2" s="1"/>
  <c r="BD39" i="2" s="1"/>
  <c r="BD41" i="2" s="1"/>
  <c r="BG10" i="2"/>
  <c r="BF7" i="2"/>
  <c r="BI2" i="2"/>
  <c r="BH1" i="2"/>
  <c r="BD42" i="2" l="1"/>
  <c r="BD44" i="2" s="1"/>
  <c r="BE39" i="2" s="1"/>
  <c r="BE41" i="2" s="1"/>
  <c r="BC48" i="2"/>
  <c r="BH10" i="2"/>
  <c r="BG7" i="2"/>
  <c r="BJ2" i="2"/>
  <c r="BI1" i="2"/>
  <c r="BD48" i="2" l="1"/>
  <c r="BE42" i="2"/>
  <c r="BE44" i="2" s="1"/>
  <c r="BF39" i="2" s="1"/>
  <c r="BF41" i="2" s="1"/>
  <c r="BH7" i="2"/>
  <c r="BI10" i="2"/>
  <c r="BK2" i="2"/>
  <c r="BJ1" i="2"/>
  <c r="BE48" i="2" l="1"/>
  <c r="BF42" i="2"/>
  <c r="BF44" i="2" s="1"/>
  <c r="BG39" i="2" s="1"/>
  <c r="BG41" i="2" s="1"/>
  <c r="BI7" i="2"/>
  <c r="BJ10" i="2"/>
  <c r="BL2" i="2"/>
  <c r="BK1" i="2"/>
  <c r="BF48" i="2" l="1"/>
  <c r="BG42" i="2"/>
  <c r="BG44" i="2" s="1"/>
  <c r="BH39" i="2" s="1"/>
  <c r="BH41" i="2" s="1"/>
  <c r="BG48" i="2"/>
  <c r="BJ7" i="2"/>
  <c r="BK10" i="2"/>
  <c r="BM2" i="2"/>
  <c r="BL1" i="2"/>
  <c r="BH42" i="2" l="1"/>
  <c r="BH44" i="2" s="1"/>
  <c r="BI39" i="2" s="1"/>
  <c r="BI41" i="2" s="1"/>
  <c r="BL10" i="2"/>
  <c r="BK7" i="2"/>
  <c r="BN2" i="2"/>
  <c r="BM1" i="2"/>
  <c r="BH48" i="2" l="1"/>
  <c r="BI42" i="2"/>
  <c r="BI44" i="2" s="1"/>
  <c r="BJ39" i="2" s="1"/>
  <c r="BJ41" i="2" s="1"/>
  <c r="BL7" i="2"/>
  <c r="BM10" i="2"/>
  <c r="BO2" i="2"/>
  <c r="BN1" i="2"/>
  <c r="BI48" i="2" l="1"/>
  <c r="BJ42" i="2"/>
  <c r="BJ44" i="2" s="1"/>
  <c r="BK39" i="2" s="1"/>
  <c r="BN10" i="2"/>
  <c r="BM7" i="2"/>
  <c r="BO1" i="2"/>
  <c r="BP2" i="2"/>
  <c r="BJ48" i="2" l="1"/>
  <c r="BK41" i="2"/>
  <c r="BO10" i="2"/>
  <c r="BN7" i="2"/>
  <c r="BQ2" i="2"/>
  <c r="BP1" i="2"/>
  <c r="BK42" i="2" l="1"/>
  <c r="B41" i="2"/>
  <c r="BP10" i="2"/>
  <c r="BO7" i="2"/>
  <c r="BR2" i="2"/>
  <c r="BQ1" i="2"/>
  <c r="B42" i="2" l="1"/>
  <c r="BK43" i="2"/>
  <c r="BP7" i="2"/>
  <c r="BQ10" i="2"/>
  <c r="BS2" i="2"/>
  <c r="BR1" i="2"/>
  <c r="BK44" i="2" l="1"/>
  <c r="BL39" i="2" s="1"/>
  <c r="B43" i="2"/>
  <c r="BK48" i="2"/>
  <c r="B48" i="2" s="1"/>
  <c r="BQ7" i="2"/>
  <c r="BR10" i="2"/>
  <c r="BT2" i="2"/>
  <c r="BS1" i="2"/>
  <c r="BL44" i="2" l="1"/>
  <c r="BM39" i="2" s="1"/>
  <c r="BL41" i="2"/>
  <c r="BL48" i="2" s="1"/>
  <c r="BR7" i="2"/>
  <c r="BS10" i="2"/>
  <c r="BU2" i="2"/>
  <c r="BT1" i="2"/>
  <c r="BM44" i="2" l="1"/>
  <c r="BN39" i="2" s="1"/>
  <c r="BM41" i="2"/>
  <c r="BM48" i="2" s="1"/>
  <c r="BT10" i="2"/>
  <c r="BS7" i="2"/>
  <c r="BV2" i="2"/>
  <c r="BU1" i="2"/>
  <c r="BN44" i="2" l="1"/>
  <c r="BO39" i="2" s="1"/>
  <c r="BN41" i="2"/>
  <c r="BN48" i="2" s="1"/>
  <c r="BU10" i="2"/>
  <c r="BT7" i="2"/>
  <c r="BV1" i="2"/>
  <c r="BW2" i="2"/>
  <c r="BW1" i="2" s="1"/>
  <c r="BO44" i="2" l="1"/>
  <c r="BP39" i="2" s="1"/>
  <c r="BO41" i="2"/>
  <c r="BO48" i="2" s="1"/>
  <c r="BV10" i="2"/>
  <c r="BU7" i="2"/>
  <c r="BP41" i="2" l="1"/>
  <c r="BP48" i="2" s="1"/>
  <c r="BP44" i="2"/>
  <c r="BQ39" i="2" s="1"/>
  <c r="BW10" i="2"/>
  <c r="BW7" i="2" s="1"/>
  <c r="BV7" i="2"/>
  <c r="BQ44" i="2" l="1"/>
  <c r="BR39" i="2" s="1"/>
  <c r="BQ41" i="2"/>
  <c r="BQ48" i="2" s="1"/>
  <c r="BR44" i="2" l="1"/>
  <c r="BS39" i="2" s="1"/>
  <c r="BR41" i="2"/>
  <c r="BR48" i="2" s="1"/>
  <c r="BS44" i="2" l="1"/>
  <c r="BT39" i="2" s="1"/>
  <c r="BS41" i="2"/>
  <c r="BS48" i="2" s="1"/>
  <c r="BT44" i="2" l="1"/>
  <c r="BU39" i="2" s="1"/>
  <c r="BT41" i="2"/>
  <c r="BT48" i="2" s="1"/>
  <c r="BU41" i="2" l="1"/>
  <c r="BU48" i="2" s="1"/>
  <c r="BU44" i="2"/>
  <c r="BV39" i="2" s="1"/>
  <c r="BV44" i="2" l="1"/>
  <c r="BW39" i="2" s="1"/>
  <c r="BV41" i="2"/>
  <c r="BV48" i="2" s="1"/>
  <c r="BW41" i="2" l="1"/>
  <c r="BW48" i="2" s="1"/>
  <c r="BW44" i="2"/>
  <c r="B49" i="2" l="1"/>
  <c r="B5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<sst xmlns="http://schemas.openxmlformats.org/spreadsheetml/2006/main" count="82" uniqueCount="75">
  <si>
    <t>Total</t>
  </si>
  <si>
    <t>Purchase and Sale Information</t>
  </si>
  <si>
    <t>Purchase Price</t>
  </si>
  <si>
    <t>Purchase Date</t>
  </si>
  <si>
    <t>Purchase Costs</t>
  </si>
  <si>
    <t>Debt Assumptions</t>
  </si>
  <si>
    <t>Amount</t>
  </si>
  <si>
    <t>Term</t>
  </si>
  <si>
    <t>Interest Rate</t>
  </si>
  <si>
    <t>Amortization</t>
  </si>
  <si>
    <t>Renovation Assumptions</t>
  </si>
  <si>
    <t>Renos Complete</t>
  </si>
  <si>
    <t>Cost Per Unit</t>
  </si>
  <si>
    <t>Reno Time/Unit</t>
  </si>
  <si>
    <t>Property Information</t>
  </si>
  <si>
    <t>Units</t>
  </si>
  <si>
    <t>Occupancy</t>
  </si>
  <si>
    <t>First Month</t>
  </si>
  <si>
    <t>Stabilized</t>
  </si>
  <si>
    <t>Loan Costs</t>
  </si>
  <si>
    <t>Monthly Revenue</t>
  </si>
  <si>
    <t>Growth Rate by Year</t>
  </si>
  <si>
    <t>Items</t>
  </si>
  <si>
    <t>Market Rent</t>
  </si>
  <si>
    <t>Reno Market Rent</t>
  </si>
  <si>
    <t>Current Amount</t>
  </si>
  <si>
    <t>Parking Cost</t>
  </si>
  <si>
    <t>Storage Cost</t>
  </si>
  <si>
    <t>Parking &amp; Storage Assumptions</t>
  </si>
  <si>
    <t>Parking % Units</t>
  </si>
  <si>
    <t>Storage % Units</t>
  </si>
  <si>
    <t>Parking Spaces</t>
  </si>
  <si>
    <t>Storage Units</t>
  </si>
  <si>
    <t>Operating Expenses</t>
  </si>
  <si>
    <t>Item</t>
  </si>
  <si>
    <t>T-12 OpEx</t>
  </si>
  <si>
    <t>Capital Expenditures</t>
  </si>
  <si>
    <t>T-12 CapEx</t>
  </si>
  <si>
    <t>Sale Date</t>
  </si>
  <si>
    <t>Sale Cap Rate</t>
  </si>
  <si>
    <t>Sale Costs</t>
  </si>
  <si>
    <t>Regular Market Rent</t>
  </si>
  <si>
    <t>Updated Market Rent</t>
  </si>
  <si>
    <t>Occupied Units</t>
  </si>
  <si>
    <t>Regular Units</t>
  </si>
  <si>
    <t>Updated Units</t>
  </si>
  <si>
    <t>Total Units</t>
  </si>
  <si>
    <t>=if(D2=1,Assumptions!$A$7*Assumptions!$G$11,if('Pro Forma'!D2&lt;=Assumptions!$F$7</t>
  </si>
  <si>
    <t>Gross Scheduled Income</t>
  </si>
  <si>
    <t>Vacancy</t>
  </si>
  <si>
    <t>Effective Rental Income</t>
  </si>
  <si>
    <t>Parking</t>
  </si>
  <si>
    <t>Storage</t>
  </si>
  <si>
    <t>Gross Operating Income</t>
  </si>
  <si>
    <t>Parking Used</t>
  </si>
  <si>
    <t>Storage Used</t>
  </si>
  <si>
    <t>Total Operating Expenses</t>
  </si>
  <si>
    <t>Net Operating Income</t>
  </si>
  <si>
    <t>Renovation Expenses</t>
  </si>
  <si>
    <t>Closing Costs</t>
  </si>
  <si>
    <t>Sale Price</t>
  </si>
  <si>
    <t>Sale Cost</t>
  </si>
  <si>
    <t>Unlevered Cash Flow</t>
  </si>
  <si>
    <t>Unlevered IRR</t>
  </si>
  <si>
    <t>Unlevered EM</t>
  </si>
  <si>
    <t>Beginning Balance</t>
  </si>
  <si>
    <t>Loan Draws</t>
  </si>
  <si>
    <t>Interest Payment</t>
  </si>
  <si>
    <t>Principal Payment</t>
  </si>
  <si>
    <t>Loan Repayment</t>
  </si>
  <si>
    <t>Ending Balance</t>
  </si>
  <si>
    <t>Loan Fees</t>
  </si>
  <si>
    <t>Levered Cash Flow</t>
  </si>
  <si>
    <t>Levered IRR</t>
  </si>
  <si>
    <t>Levered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</si>
</sst>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&quot;Year&quot;\ 0"/>
    <numFmt numFmtId="166" formatCode="0\ &quot;Years&quot;"/>
    <numFmt numFmtId="167" formatCode="0\ &quot;Month(s)&quot;"/>
    <numFmt numFmtId="168" formatCode="&quot;Month&quot;\ 0"/>
    <numFmt numFmtId="169" formatCode="&quot;$&quot;#,##0\ &quot;/ Space&quot;"/>
    <numFmt numFmtId="170" formatCode="&quot;$&quot;#,##0\ &quot;/ Unit&quot;"/>
    <numFmt numFmtId="171" formatCode="0.00\x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44" fontId="0" fillId="0" borderId="0" xfId="2" applyFont="1"/>
    <xf numFmtId="44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3" fillId="3" borderId="6" xfId="0" applyNumberFormat="1" applyFont="1" applyFill="1" applyBorder="1" applyAlignment="1">
      <alignment horizontal="center"/>
    </xf>
    <xf numFmtId="0" fontId="0" fillId="0" borderId="7" xfId="0" applyBorder="1"/>
    <xf numFmtId="170" fontId="0" fillId="0" borderId="0" xfId="0" applyNumberFormat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8" xfId="1" applyNumberFormat="1" applyFont="1" applyBorder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4" xfId="0" applyBorder="1"/>
    <xf numFmtId="170" fontId="0" fillId="0" borderId="5" xfId="0" applyNumberFormat="1" applyBorder="1" applyAlignment="1">
      <alignment horizontal="center"/>
    </xf>
    <xf numFmtId="10" fontId="0" fillId="0" borderId="5" xfId="1" applyNumberFormat="1" applyFont="1" applyBorder="1" applyAlignment="1">
      <alignment horizontal="center"/>
    </xf>
    <xf numFmtId="10" fontId="0" fillId="0" borderId="6" xfId="1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0" fontId="2" fillId="2" borderId="2" xfId="0" applyFont="1" applyFill="1" applyBorder="1"/>
    <xf numFmtId="165" fontId="2" fillId="2" borderId="0" xfId="0" applyNumberFormat="1" applyFont="1" applyFill="1" applyAlignment="1">
      <alignment horizontal="center"/>
    </xf>
    <xf numFmtId="168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0" fillId="2" borderId="0" xfId="0" applyFill="1"/>
    <xf numFmtId="41" fontId="0" fillId="0" borderId="0" xfId="0" applyNumberFormat="1"/>
    <xf numFmtId="41" fontId="3" fillId="0" borderId="0" xfId="0" applyNumberFormat="1" applyFont="1"/>
    <xf numFmtId="41" fontId="3" fillId="0" borderId="9" xfId="0" applyNumberFormat="1" applyFont="1" applyBorder="1"/>
    <xf numFmtId="41" fontId="3" fillId="0" borderId="10" xfId="0" applyNumberFormat="1" applyFont="1" applyBorder="1"/>
    <xf numFmtId="1" fontId="0" fillId="0" borderId="0" xfId="0" applyNumberFormat="1" applyAlignment="1">
      <alignment horizontal="center"/>
    </xf>
    <xf numFmtId="10" fontId="3" fillId="0" borderId="0" xfId="1" applyNumberFormat="1" applyFont="1"/>
    <xf numFmtId="171" fontId="3" fillId="0" borderId="0" xfId="0" applyNumberFormat="1" applyFont="1"/>
    <xf numFmtId="10" fontId="0" fillId="0" borderId="4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6" xfId="1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indent="2"/>
    </xf>
    <xf numFmtId="0" fontId="3" fillId="0" borderId="9" xfId="0" applyFont="1" applyBorder="1"/>
    <xf numFmtId="0" fontId="3" fillId="0" borderId="10" xfId="0" applyFont="1" applyBorder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C6F8-E9BC-4A39-9A0B-79F37B34A8CF}">
  <sheetPr codeName="Sheet1"/>
  <dimension ref="A1:J26"/>
  <sheetViews>
    <sheetView tabSelected="1" zoomScale="110" zoomScaleNormal="110" workbookViewId="0">
      <selection sqref="A1:G1"/>
    </sheetView>
  </sheetViews>
  <sheetFormatPr defaultColWidth="17.5703125" defaultRowHeight="15" x14ac:dyDescent="0.25"/>
  <sheetData>
    <row r="1" spans="1:10" x14ac:dyDescent="0.25">
      <c r="A1" s="53" t="s">
        <v>1</v>
      </c>
      <c r="B1" s="55"/>
      <c r="C1" s="55"/>
      <c r="D1" s="55"/>
      <c r="E1" s="55"/>
      <c r="F1" s="55"/>
      <c r="G1" s="54"/>
    </row>
    <row r="2" spans="1:10" x14ac:dyDescent="0.25">
      <c r="A2" s="8" t="s">
        <v>2</v>
      </c>
      <c r="B2" s="9" t="s">
        <v>3</v>
      </c>
      <c r="C2" s="9" t="s">
        <v>4</v>
      </c>
      <c r="D2" s="9" t="s">
        <v>19</v>
      </c>
      <c r="E2" s="9" t="s">
        <v>38</v>
      </c>
      <c r="F2" s="9" t="s">
        <v>39</v>
      </c>
      <c r="G2" s="21" t="s">
        <v>40</v>
      </c>
    </row>
    <row r="3" spans="1:10" x14ac:dyDescent="0.25">
      <c r="A3" s="22">
        <v>30000000</v>
      </c>
      <c r="B3" s="23">
        <v>45291</v>
      </c>
      <c r="C3" s="19">
        <v>0.02</v>
      </c>
      <c r="D3" s="19">
        <v>0.01</v>
      </c>
      <c r="E3" s="23">
        <v>47118</v>
      </c>
      <c r="F3" s="19">
        <v>0.05</v>
      </c>
      <c r="G3" s="20">
        <v>0.02</v>
      </c>
    </row>
    <row r="5" spans="1:10" x14ac:dyDescent="0.25">
      <c r="A5" s="53" t="s">
        <v>14</v>
      </c>
      <c r="B5" s="55"/>
      <c r="C5" s="55"/>
      <c r="D5" s="54"/>
      <c r="F5" s="53" t="s">
        <v>10</v>
      </c>
      <c r="G5" s="55"/>
      <c r="H5" s="54"/>
    </row>
    <row r="6" spans="1:10" x14ac:dyDescent="0.25">
      <c r="A6" s="8" t="s">
        <v>15</v>
      </c>
      <c r="B6" s="9" t="s">
        <v>16</v>
      </c>
      <c r="C6" s="9" t="s">
        <v>31</v>
      </c>
      <c r="D6" s="21" t="s">
        <v>32</v>
      </c>
      <c r="F6" s="8" t="s">
        <v>11</v>
      </c>
      <c r="G6" s="9" t="s">
        <v>12</v>
      </c>
      <c r="H6" s="21" t="s">
        <v>13</v>
      </c>
    </row>
    <row r="7" spans="1:10" x14ac:dyDescent="0.25">
      <c r="A7" s="25">
        <v>120</v>
      </c>
      <c r="B7" s="19">
        <v>0.85</v>
      </c>
      <c r="C7" s="26">
        <v>80</v>
      </c>
      <c r="D7" s="27">
        <v>50</v>
      </c>
      <c r="F7" s="28">
        <v>12</v>
      </c>
      <c r="G7" s="29">
        <v>5000</v>
      </c>
      <c r="H7" s="30">
        <v>1</v>
      </c>
    </row>
    <row r="8" spans="1:10" x14ac:dyDescent="0.25">
      <c r="A8" s="44"/>
      <c r="B8" s="14"/>
      <c r="C8" s="44"/>
      <c r="D8" s="44"/>
      <c r="F8" s="45"/>
      <c r="G8" s="1"/>
      <c r="H8" s="46"/>
    </row>
    <row r="9" spans="1:10" x14ac:dyDescent="0.25">
      <c r="A9" s="53" t="s">
        <v>5</v>
      </c>
      <c r="B9" s="55"/>
      <c r="C9" s="55"/>
      <c r="D9" s="54"/>
      <c r="E9" s="53" t="s">
        <v>28</v>
      </c>
      <c r="F9" s="54"/>
      <c r="G9" s="53" t="s">
        <v>16</v>
      </c>
      <c r="H9" s="54"/>
    </row>
    <row r="10" spans="1:10" x14ac:dyDescent="0.25">
      <c r="A10" s="8" t="s">
        <v>6</v>
      </c>
      <c r="B10" s="9" t="s">
        <v>7</v>
      </c>
      <c r="C10" s="9" t="s">
        <v>8</v>
      </c>
      <c r="D10" s="21" t="s">
        <v>9</v>
      </c>
      <c r="E10" s="8" t="s">
        <v>29</v>
      </c>
      <c r="F10" s="21" t="s">
        <v>30</v>
      </c>
      <c r="G10" s="8" t="s">
        <v>17</v>
      </c>
      <c r="H10" s="21" t="s">
        <v>18</v>
      </c>
    </row>
    <row r="11" spans="1:10" x14ac:dyDescent="0.25">
      <c r="A11" s="22">
        <f>0.6*A3</f>
        <v>18000000</v>
      </c>
      <c r="B11" s="24">
        <v>5</v>
      </c>
      <c r="C11" s="19">
        <v>0.06</v>
      </c>
      <c r="D11" s="47">
        <v>30</v>
      </c>
      <c r="E11" s="43">
        <v>0.8</v>
      </c>
      <c r="F11" s="20">
        <v>0.5</v>
      </c>
      <c r="G11" s="43">
        <v>0.7</v>
      </c>
      <c r="H11" s="20">
        <v>0.94</v>
      </c>
    </row>
    <row r="12" spans="1:10" x14ac:dyDescent="0.25">
      <c r="A12" s="44"/>
      <c r="B12" s="14"/>
      <c r="C12" s="44"/>
      <c r="D12" s="44"/>
      <c r="F12" s="45"/>
      <c r="G12" s="1"/>
      <c r="H12" s="46"/>
    </row>
    <row r="13" spans="1:10" x14ac:dyDescent="0.25">
      <c r="A13" s="6" t="s">
        <v>20</v>
      </c>
      <c r="B13" s="7"/>
      <c r="C13" s="55" t="s">
        <v>21</v>
      </c>
      <c r="D13" s="55"/>
      <c r="E13" s="55"/>
      <c r="F13" s="55"/>
      <c r="G13" s="55"/>
      <c r="H13" s="54"/>
    </row>
    <row r="14" spans="1:10" x14ac:dyDescent="0.25">
      <c r="A14" s="8" t="s">
        <v>22</v>
      </c>
      <c r="B14" s="9" t="s">
        <v>25</v>
      </c>
      <c r="C14" s="10">
        <v>1</v>
      </c>
      <c r="D14" s="10">
        <v>2</v>
      </c>
      <c r="E14" s="10">
        <v>3</v>
      </c>
      <c r="F14" s="10">
        <v>4</v>
      </c>
      <c r="G14" s="10">
        <v>5</v>
      </c>
      <c r="H14" s="11">
        <v>6</v>
      </c>
    </row>
    <row r="15" spans="1:10" x14ac:dyDescent="0.25">
      <c r="A15" s="12" t="s">
        <v>23</v>
      </c>
      <c r="B15" s="13">
        <v>1600</v>
      </c>
      <c r="C15" s="14">
        <v>0</v>
      </c>
      <c r="D15" s="14">
        <v>0.03</v>
      </c>
      <c r="E15" s="14">
        <v>0.03</v>
      </c>
      <c r="F15" s="14">
        <v>0.03</v>
      </c>
      <c r="G15" s="14">
        <v>0.03</v>
      </c>
      <c r="H15" s="15">
        <v>0.03</v>
      </c>
      <c r="J15" s="4"/>
    </row>
    <row r="16" spans="1:10" x14ac:dyDescent="0.25">
      <c r="A16" s="12" t="s">
        <v>24</v>
      </c>
      <c r="B16" s="13">
        <v>2000</v>
      </c>
      <c r="C16" s="14">
        <v>0</v>
      </c>
      <c r="D16" s="14">
        <v>0.03</v>
      </c>
      <c r="E16" s="14">
        <v>0.03</v>
      </c>
      <c r="F16" s="14">
        <v>0.03</v>
      </c>
      <c r="G16" s="14">
        <v>0.03</v>
      </c>
      <c r="H16" s="15">
        <v>0.03</v>
      </c>
    </row>
    <row r="17" spans="1:10" x14ac:dyDescent="0.25">
      <c r="A17" s="12" t="s">
        <v>26</v>
      </c>
      <c r="B17" s="16">
        <v>100</v>
      </c>
      <c r="C17" s="14">
        <v>0</v>
      </c>
      <c r="D17" s="14">
        <v>0.03</v>
      </c>
      <c r="E17" s="14">
        <v>0.03</v>
      </c>
      <c r="F17" s="14">
        <v>0.03</v>
      </c>
      <c r="G17" s="14">
        <v>0.03</v>
      </c>
      <c r="H17" s="15">
        <v>0.03</v>
      </c>
    </row>
    <row r="18" spans="1:10" x14ac:dyDescent="0.25">
      <c r="A18" s="17" t="s">
        <v>27</v>
      </c>
      <c r="B18" s="18">
        <v>25</v>
      </c>
      <c r="C18" s="19">
        <v>0</v>
      </c>
      <c r="D18" s="19">
        <v>0.03</v>
      </c>
      <c r="E18" s="19">
        <v>0.03</v>
      </c>
      <c r="F18" s="19">
        <v>0.03</v>
      </c>
      <c r="G18" s="19">
        <v>0.03</v>
      </c>
      <c r="H18" s="20">
        <v>0.03</v>
      </c>
      <c r="J18" s="5"/>
    </row>
    <row r="20" spans="1:10" x14ac:dyDescent="0.25">
      <c r="A20" s="6" t="s">
        <v>33</v>
      </c>
      <c r="B20" s="31"/>
      <c r="C20" s="55"/>
      <c r="D20" s="55"/>
      <c r="E20" s="55"/>
      <c r="F20" s="55"/>
      <c r="G20" s="55"/>
      <c r="H20" s="54"/>
    </row>
    <row r="21" spans="1:10" x14ac:dyDescent="0.25">
      <c r="A21" s="8" t="s">
        <v>34</v>
      </c>
      <c r="B21" s="9" t="s">
        <v>6</v>
      </c>
      <c r="C21" s="10">
        <v>1</v>
      </c>
      <c r="D21" s="10">
        <v>2</v>
      </c>
      <c r="E21" s="10">
        <v>3</v>
      </c>
      <c r="F21" s="10">
        <v>4</v>
      </c>
      <c r="G21" s="10">
        <v>5</v>
      </c>
      <c r="H21" s="11">
        <v>6</v>
      </c>
    </row>
    <row r="22" spans="1:10" x14ac:dyDescent="0.25">
      <c r="A22" s="22" t="s">
        <v>35</v>
      </c>
      <c r="B22" s="29">
        <v>1000000</v>
      </c>
      <c r="C22" s="19">
        <v>0.06</v>
      </c>
      <c r="D22" s="19">
        <v>0.03</v>
      </c>
      <c r="E22" s="19">
        <v>0.03</v>
      </c>
      <c r="F22" s="19">
        <v>0.03</v>
      </c>
      <c r="G22" s="19">
        <v>0.03</v>
      </c>
      <c r="H22" s="20">
        <v>0.06</v>
      </c>
    </row>
    <row r="24" spans="1:10" x14ac:dyDescent="0.25">
      <c r="A24" s="6" t="s">
        <v>36</v>
      </c>
      <c r="B24" s="31"/>
      <c r="C24" s="55"/>
      <c r="D24" s="55"/>
      <c r="E24" s="55"/>
      <c r="F24" s="55"/>
      <c r="G24" s="55"/>
      <c r="H24" s="54"/>
    </row>
    <row r="25" spans="1:10" x14ac:dyDescent="0.25">
      <c r="A25" s="8" t="s">
        <v>34</v>
      </c>
      <c r="B25" s="9" t="s">
        <v>6</v>
      </c>
      <c r="C25" s="10">
        <v>1</v>
      </c>
      <c r="D25" s="10">
        <v>2</v>
      </c>
      <c r="E25" s="10">
        <v>3</v>
      </c>
      <c r="F25" s="10">
        <v>4</v>
      </c>
      <c r="G25" s="10">
        <v>5</v>
      </c>
      <c r="H25" s="11">
        <v>6</v>
      </c>
    </row>
    <row r="26" spans="1:10" x14ac:dyDescent="0.25">
      <c r="A26" s="22" t="s">
        <v>37</v>
      </c>
      <c r="B26" s="29">
        <v>50000</v>
      </c>
      <c r="C26" s="19">
        <v>0</v>
      </c>
      <c r="D26" s="19">
        <v>0.03</v>
      </c>
      <c r="E26" s="19">
        <v>0.03</v>
      </c>
      <c r="F26" s="19">
        <v>0.03</v>
      </c>
      <c r="G26" s="19">
        <v>0.03</v>
      </c>
      <c r="H26" s="20">
        <v>0.03</v>
      </c>
    </row>
  </sheetData>
  <mergeCells count="9">
    <mergeCell ref="G9:H9"/>
    <mergeCell ref="A9:D9"/>
    <mergeCell ref="E9:F9"/>
    <mergeCell ref="A1:G1"/>
    <mergeCell ref="C24:H24"/>
    <mergeCell ref="A5:D5"/>
    <mergeCell ref="F5:H5"/>
    <mergeCell ref="C13:H13"/>
    <mergeCell ref="C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A21D-E2EE-47CE-B1A5-418FE13D0E32}">
  <sheetPr codeName="Sheet2"/>
  <dimension ref="A1:BW53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15.7109375" defaultRowHeight="15" outlineLevelRow="1" x14ac:dyDescent="0.25"/>
  <cols>
    <col min="1" max="1" width="41.7109375" customWidth="1"/>
  </cols>
  <sheetData>
    <row r="1" spans="1:75" x14ac:dyDescent="0.25">
      <c r="A1" s="35"/>
      <c r="B1" s="35"/>
      <c r="C1" s="32">
        <v>0</v>
      </c>
      <c r="D1" s="32">
        <f>ROUNDUP(D2/12,0)</f>
        <v>1</v>
      </c>
      <c r="E1" s="32">
        <f t="shared" ref="E1:BP1" si="0">ROUNDUP(E2/12,0)</f>
        <v>1</v>
      </c>
      <c r="F1" s="32">
        <f t="shared" si="0"/>
        <v>1</v>
      </c>
      <c r="G1" s="32">
        <f t="shared" si="0"/>
        <v>1</v>
      </c>
      <c r="H1" s="32">
        <f t="shared" si="0"/>
        <v>1</v>
      </c>
      <c r="I1" s="32">
        <f t="shared" si="0"/>
        <v>1</v>
      </c>
      <c r="J1" s="32">
        <f t="shared" si="0"/>
        <v>1</v>
      </c>
      <c r="K1" s="32">
        <f t="shared" si="0"/>
        <v>1</v>
      </c>
      <c r="L1" s="32">
        <f t="shared" si="0"/>
        <v>1</v>
      </c>
      <c r="M1" s="32">
        <f t="shared" si="0"/>
        <v>1</v>
      </c>
      <c r="N1" s="32">
        <f t="shared" si="0"/>
        <v>1</v>
      </c>
      <c r="O1" s="32">
        <f t="shared" si="0"/>
        <v>1</v>
      </c>
      <c r="P1" s="32">
        <f t="shared" si="0"/>
        <v>2</v>
      </c>
      <c r="Q1" s="32">
        <f t="shared" si="0"/>
        <v>2</v>
      </c>
      <c r="R1" s="32">
        <f t="shared" si="0"/>
        <v>2</v>
      </c>
      <c r="S1" s="32">
        <f t="shared" si="0"/>
        <v>2</v>
      </c>
      <c r="T1" s="32">
        <f t="shared" si="0"/>
        <v>2</v>
      </c>
      <c r="U1" s="32">
        <f t="shared" si="0"/>
        <v>2</v>
      </c>
      <c r="V1" s="32">
        <f t="shared" si="0"/>
        <v>2</v>
      </c>
      <c r="W1" s="32">
        <f t="shared" si="0"/>
        <v>2</v>
      </c>
      <c r="X1" s="32">
        <f t="shared" si="0"/>
        <v>2</v>
      </c>
      <c r="Y1" s="32">
        <f t="shared" si="0"/>
        <v>2</v>
      </c>
      <c r="Z1" s="32">
        <f t="shared" si="0"/>
        <v>2</v>
      </c>
      <c r="AA1" s="32">
        <f t="shared" si="0"/>
        <v>2</v>
      </c>
      <c r="AB1" s="32">
        <f t="shared" si="0"/>
        <v>3</v>
      </c>
      <c r="AC1" s="32">
        <f t="shared" si="0"/>
        <v>3</v>
      </c>
      <c r="AD1" s="32">
        <f t="shared" si="0"/>
        <v>3</v>
      </c>
      <c r="AE1" s="32">
        <f t="shared" si="0"/>
        <v>3</v>
      </c>
      <c r="AF1" s="32">
        <f t="shared" si="0"/>
        <v>3</v>
      </c>
      <c r="AG1" s="32">
        <f t="shared" si="0"/>
        <v>3</v>
      </c>
      <c r="AH1" s="32">
        <f t="shared" si="0"/>
        <v>3</v>
      </c>
      <c r="AI1" s="32">
        <f t="shared" si="0"/>
        <v>3</v>
      </c>
      <c r="AJ1" s="32">
        <f t="shared" si="0"/>
        <v>3</v>
      </c>
      <c r="AK1" s="32">
        <f t="shared" si="0"/>
        <v>3</v>
      </c>
      <c r="AL1" s="32">
        <f t="shared" si="0"/>
        <v>3</v>
      </c>
      <c r="AM1" s="32">
        <f t="shared" si="0"/>
        <v>3</v>
      </c>
      <c r="AN1" s="32">
        <f t="shared" si="0"/>
        <v>4</v>
      </c>
      <c r="AO1" s="32">
        <f t="shared" si="0"/>
        <v>4</v>
      </c>
      <c r="AP1" s="32">
        <f t="shared" si="0"/>
        <v>4</v>
      </c>
      <c r="AQ1" s="32">
        <f t="shared" si="0"/>
        <v>4</v>
      </c>
      <c r="AR1" s="32">
        <f t="shared" si="0"/>
        <v>4</v>
      </c>
      <c r="AS1" s="32">
        <f t="shared" si="0"/>
        <v>4</v>
      </c>
      <c r="AT1" s="32">
        <f t="shared" si="0"/>
        <v>4</v>
      </c>
      <c r="AU1" s="32">
        <f t="shared" si="0"/>
        <v>4</v>
      </c>
      <c r="AV1" s="32">
        <f t="shared" si="0"/>
        <v>4</v>
      </c>
      <c r="AW1" s="32">
        <f t="shared" si="0"/>
        <v>4</v>
      </c>
      <c r="AX1" s="32">
        <f t="shared" si="0"/>
        <v>4</v>
      </c>
      <c r="AY1" s="32">
        <f t="shared" si="0"/>
        <v>4</v>
      </c>
      <c r="AZ1" s="32">
        <f t="shared" si="0"/>
        <v>5</v>
      </c>
      <c r="BA1" s="32">
        <f t="shared" si="0"/>
        <v>5</v>
      </c>
      <c r="BB1" s="32">
        <f t="shared" si="0"/>
        <v>5</v>
      </c>
      <c r="BC1" s="32">
        <f t="shared" si="0"/>
        <v>5</v>
      </c>
      <c r="BD1" s="32">
        <f t="shared" si="0"/>
        <v>5</v>
      </c>
      <c r="BE1" s="32">
        <f t="shared" si="0"/>
        <v>5</v>
      </c>
      <c r="BF1" s="32">
        <f t="shared" si="0"/>
        <v>5</v>
      </c>
      <c r="BG1" s="32">
        <f t="shared" si="0"/>
        <v>5</v>
      </c>
      <c r="BH1" s="32">
        <f t="shared" si="0"/>
        <v>5</v>
      </c>
      <c r="BI1" s="32">
        <f t="shared" si="0"/>
        <v>5</v>
      </c>
      <c r="BJ1" s="32">
        <f t="shared" si="0"/>
        <v>5</v>
      </c>
      <c r="BK1" s="32">
        <f t="shared" si="0"/>
        <v>5</v>
      </c>
      <c r="BL1" s="32">
        <f t="shared" si="0"/>
        <v>6</v>
      </c>
      <c r="BM1" s="32">
        <f t="shared" si="0"/>
        <v>6</v>
      </c>
      <c r="BN1" s="32">
        <f t="shared" si="0"/>
        <v>6</v>
      </c>
      <c r="BO1" s="32">
        <f t="shared" si="0"/>
        <v>6</v>
      </c>
      <c r="BP1" s="32">
        <f t="shared" si="0"/>
        <v>6</v>
      </c>
      <c r="BQ1" s="32">
        <f t="shared" ref="BQ1:BW1" si="1">ROUNDUP(BQ2/12,0)</f>
        <v>6</v>
      </c>
      <c r="BR1" s="32">
        <f t="shared" si="1"/>
        <v>6</v>
      </c>
      <c r="BS1" s="32">
        <f t="shared" si="1"/>
        <v>6</v>
      </c>
      <c r="BT1" s="32">
        <f t="shared" si="1"/>
        <v>6</v>
      </c>
      <c r="BU1" s="32">
        <f t="shared" si="1"/>
        <v>6</v>
      </c>
      <c r="BV1" s="32">
        <f t="shared" si="1"/>
        <v>6</v>
      </c>
      <c r="BW1" s="32">
        <f t="shared" si="1"/>
        <v>6</v>
      </c>
    </row>
    <row r="2" spans="1:75" x14ac:dyDescent="0.25">
      <c r="A2" s="35"/>
      <c r="B2" s="35"/>
      <c r="C2" s="33">
        <v>0</v>
      </c>
      <c r="D2" s="33">
        <f>C2+1</f>
        <v>1</v>
      </c>
      <c r="E2" s="33">
        <f t="shared" ref="E2:BP2" si="2">D2+1</f>
        <v>2</v>
      </c>
      <c r="F2" s="33">
        <f t="shared" si="2"/>
        <v>3</v>
      </c>
      <c r="G2" s="33">
        <f t="shared" si="2"/>
        <v>4</v>
      </c>
      <c r="H2" s="33">
        <f t="shared" si="2"/>
        <v>5</v>
      </c>
      <c r="I2" s="33">
        <f t="shared" si="2"/>
        <v>6</v>
      </c>
      <c r="J2" s="33">
        <f t="shared" si="2"/>
        <v>7</v>
      </c>
      <c r="K2" s="33">
        <f t="shared" si="2"/>
        <v>8</v>
      </c>
      <c r="L2" s="33">
        <f t="shared" si="2"/>
        <v>9</v>
      </c>
      <c r="M2" s="33">
        <f t="shared" si="2"/>
        <v>10</v>
      </c>
      <c r="N2" s="33">
        <f t="shared" si="2"/>
        <v>11</v>
      </c>
      <c r="O2" s="33">
        <f t="shared" si="2"/>
        <v>12</v>
      </c>
      <c r="P2" s="33">
        <f t="shared" si="2"/>
        <v>13</v>
      </c>
      <c r="Q2" s="33">
        <f t="shared" si="2"/>
        <v>14</v>
      </c>
      <c r="R2" s="33">
        <f t="shared" si="2"/>
        <v>15</v>
      </c>
      <c r="S2" s="33">
        <f t="shared" si="2"/>
        <v>16</v>
      </c>
      <c r="T2" s="33">
        <f t="shared" si="2"/>
        <v>17</v>
      </c>
      <c r="U2" s="33">
        <f t="shared" si="2"/>
        <v>18</v>
      </c>
      <c r="V2" s="33">
        <f t="shared" si="2"/>
        <v>19</v>
      </c>
      <c r="W2" s="33">
        <f t="shared" si="2"/>
        <v>20</v>
      </c>
      <c r="X2" s="33">
        <f t="shared" si="2"/>
        <v>21</v>
      </c>
      <c r="Y2" s="33">
        <f t="shared" si="2"/>
        <v>22</v>
      </c>
      <c r="Z2" s="33">
        <f t="shared" si="2"/>
        <v>23</v>
      </c>
      <c r="AA2" s="33">
        <f t="shared" si="2"/>
        <v>24</v>
      </c>
      <c r="AB2" s="33">
        <f t="shared" si="2"/>
        <v>25</v>
      </c>
      <c r="AC2" s="33">
        <f t="shared" si="2"/>
        <v>26</v>
      </c>
      <c r="AD2" s="33">
        <f t="shared" si="2"/>
        <v>27</v>
      </c>
      <c r="AE2" s="33">
        <f t="shared" si="2"/>
        <v>28</v>
      </c>
      <c r="AF2" s="33">
        <f t="shared" si="2"/>
        <v>29</v>
      </c>
      <c r="AG2" s="33">
        <f t="shared" si="2"/>
        <v>30</v>
      </c>
      <c r="AH2" s="33">
        <f t="shared" si="2"/>
        <v>31</v>
      </c>
      <c r="AI2" s="33">
        <f t="shared" si="2"/>
        <v>32</v>
      </c>
      <c r="AJ2" s="33">
        <f t="shared" si="2"/>
        <v>33</v>
      </c>
      <c r="AK2" s="33">
        <f t="shared" si="2"/>
        <v>34</v>
      </c>
      <c r="AL2" s="33">
        <f t="shared" si="2"/>
        <v>35</v>
      </c>
      <c r="AM2" s="33">
        <f t="shared" si="2"/>
        <v>36</v>
      </c>
      <c r="AN2" s="33">
        <f t="shared" si="2"/>
        <v>37</v>
      </c>
      <c r="AO2" s="33">
        <f t="shared" si="2"/>
        <v>38</v>
      </c>
      <c r="AP2" s="33">
        <f t="shared" si="2"/>
        <v>39</v>
      </c>
      <c r="AQ2" s="33">
        <f t="shared" si="2"/>
        <v>40</v>
      </c>
      <c r="AR2" s="33">
        <f t="shared" si="2"/>
        <v>41</v>
      </c>
      <c r="AS2" s="33">
        <f t="shared" si="2"/>
        <v>42</v>
      </c>
      <c r="AT2" s="33">
        <f t="shared" si="2"/>
        <v>43</v>
      </c>
      <c r="AU2" s="33">
        <f t="shared" si="2"/>
        <v>44</v>
      </c>
      <c r="AV2" s="33">
        <f t="shared" si="2"/>
        <v>45</v>
      </c>
      <c r="AW2" s="33">
        <f t="shared" si="2"/>
        <v>46</v>
      </c>
      <c r="AX2" s="33">
        <f t="shared" si="2"/>
        <v>47</v>
      </c>
      <c r="AY2" s="33">
        <f t="shared" si="2"/>
        <v>48</v>
      </c>
      <c r="AZ2" s="33">
        <f t="shared" si="2"/>
        <v>49</v>
      </c>
      <c r="BA2" s="33">
        <f t="shared" si="2"/>
        <v>50</v>
      </c>
      <c r="BB2" s="33">
        <f t="shared" si="2"/>
        <v>51</v>
      </c>
      <c r="BC2" s="33">
        <f t="shared" si="2"/>
        <v>52</v>
      </c>
      <c r="BD2" s="33">
        <f t="shared" si="2"/>
        <v>53</v>
      </c>
      <c r="BE2" s="33">
        <f t="shared" si="2"/>
        <v>54</v>
      </c>
      <c r="BF2" s="33">
        <f t="shared" si="2"/>
        <v>55</v>
      </c>
      <c r="BG2" s="33">
        <f t="shared" si="2"/>
        <v>56</v>
      </c>
      <c r="BH2" s="33">
        <f t="shared" si="2"/>
        <v>57</v>
      </c>
      <c r="BI2" s="33">
        <f t="shared" si="2"/>
        <v>58</v>
      </c>
      <c r="BJ2" s="33">
        <f t="shared" si="2"/>
        <v>59</v>
      </c>
      <c r="BK2" s="33">
        <f t="shared" si="2"/>
        <v>60</v>
      </c>
      <c r="BL2" s="33">
        <f t="shared" si="2"/>
        <v>61</v>
      </c>
      <c r="BM2" s="33">
        <f t="shared" si="2"/>
        <v>62</v>
      </c>
      <c r="BN2" s="33">
        <f t="shared" si="2"/>
        <v>63</v>
      </c>
      <c r="BO2" s="33">
        <f t="shared" si="2"/>
        <v>64</v>
      </c>
      <c r="BP2" s="33">
        <f t="shared" si="2"/>
        <v>65</v>
      </c>
      <c r="BQ2" s="33">
        <f t="shared" ref="BQ2:BW2" si="3">BP2+1</f>
        <v>66</v>
      </c>
      <c r="BR2" s="33">
        <f t="shared" si="3"/>
        <v>67</v>
      </c>
      <c r="BS2" s="33">
        <f t="shared" si="3"/>
        <v>68</v>
      </c>
      <c r="BT2" s="33">
        <f t="shared" si="3"/>
        <v>69</v>
      </c>
      <c r="BU2" s="33">
        <f t="shared" si="3"/>
        <v>70</v>
      </c>
      <c r="BV2" s="33">
        <f t="shared" si="3"/>
        <v>71</v>
      </c>
      <c r="BW2" s="33">
        <f t="shared" si="3"/>
        <v>72</v>
      </c>
    </row>
    <row r="3" spans="1:75" x14ac:dyDescent="0.25">
      <c r="A3" s="35"/>
      <c r="B3" s="2" t="s">
        <v>0</v>
      </c>
      <c r="C3" s="34">
        <f>Assumptions!B3</f>
        <v>45291</v>
      </c>
      <c r="D3" s="34">
        <f>EOMONTH(C3,1)</f>
        <v>45322</v>
      </c>
      <c r="E3" s="34">
        <f t="shared" ref="E3:BP3" si="4">EOMONTH(D3,1)</f>
        <v>45351</v>
      </c>
      <c r="F3" s="34">
        <f t="shared" si="4"/>
        <v>45382</v>
      </c>
      <c r="G3" s="34">
        <f t="shared" si="4"/>
        <v>45412</v>
      </c>
      <c r="H3" s="34">
        <f t="shared" si="4"/>
        <v>45443</v>
      </c>
      <c r="I3" s="34">
        <f t="shared" si="4"/>
        <v>45473</v>
      </c>
      <c r="J3" s="34">
        <f t="shared" si="4"/>
        <v>45504</v>
      </c>
      <c r="K3" s="34">
        <f t="shared" si="4"/>
        <v>45535</v>
      </c>
      <c r="L3" s="34">
        <f t="shared" si="4"/>
        <v>45565</v>
      </c>
      <c r="M3" s="34">
        <f t="shared" si="4"/>
        <v>45596</v>
      </c>
      <c r="N3" s="34">
        <f t="shared" si="4"/>
        <v>45626</v>
      </c>
      <c r="O3" s="34">
        <f t="shared" si="4"/>
        <v>45657</v>
      </c>
      <c r="P3" s="34">
        <f t="shared" si="4"/>
        <v>45688</v>
      </c>
      <c r="Q3" s="34">
        <f t="shared" si="4"/>
        <v>45716</v>
      </c>
      <c r="R3" s="34">
        <f t="shared" si="4"/>
        <v>45747</v>
      </c>
      <c r="S3" s="34">
        <f t="shared" si="4"/>
        <v>45777</v>
      </c>
      <c r="T3" s="34">
        <f t="shared" si="4"/>
        <v>45808</v>
      </c>
      <c r="U3" s="34">
        <f t="shared" si="4"/>
        <v>45838</v>
      </c>
      <c r="V3" s="34">
        <f t="shared" si="4"/>
        <v>45869</v>
      </c>
      <c r="W3" s="34">
        <f t="shared" si="4"/>
        <v>45900</v>
      </c>
      <c r="X3" s="34">
        <f t="shared" si="4"/>
        <v>45930</v>
      </c>
      <c r="Y3" s="34">
        <f t="shared" si="4"/>
        <v>45961</v>
      </c>
      <c r="Z3" s="34">
        <f t="shared" si="4"/>
        <v>45991</v>
      </c>
      <c r="AA3" s="34">
        <f t="shared" si="4"/>
        <v>46022</v>
      </c>
      <c r="AB3" s="34">
        <f t="shared" si="4"/>
        <v>46053</v>
      </c>
      <c r="AC3" s="34">
        <f t="shared" si="4"/>
        <v>46081</v>
      </c>
      <c r="AD3" s="34">
        <f t="shared" si="4"/>
        <v>46112</v>
      </c>
      <c r="AE3" s="34">
        <f t="shared" si="4"/>
        <v>46142</v>
      </c>
      <c r="AF3" s="34">
        <f t="shared" si="4"/>
        <v>46173</v>
      </c>
      <c r="AG3" s="34">
        <f t="shared" si="4"/>
        <v>46203</v>
      </c>
      <c r="AH3" s="34">
        <f t="shared" si="4"/>
        <v>46234</v>
      </c>
      <c r="AI3" s="34">
        <f t="shared" si="4"/>
        <v>46265</v>
      </c>
      <c r="AJ3" s="34">
        <f t="shared" si="4"/>
        <v>46295</v>
      </c>
      <c r="AK3" s="34">
        <f t="shared" si="4"/>
        <v>46326</v>
      </c>
      <c r="AL3" s="34">
        <f t="shared" si="4"/>
        <v>46356</v>
      </c>
      <c r="AM3" s="34">
        <f t="shared" si="4"/>
        <v>46387</v>
      </c>
      <c r="AN3" s="34">
        <f t="shared" si="4"/>
        <v>46418</v>
      </c>
      <c r="AO3" s="34">
        <f t="shared" si="4"/>
        <v>46446</v>
      </c>
      <c r="AP3" s="34">
        <f t="shared" si="4"/>
        <v>46477</v>
      </c>
      <c r="AQ3" s="34">
        <f t="shared" si="4"/>
        <v>46507</v>
      </c>
      <c r="AR3" s="34">
        <f t="shared" si="4"/>
        <v>46538</v>
      </c>
      <c r="AS3" s="34">
        <f t="shared" si="4"/>
        <v>46568</v>
      </c>
      <c r="AT3" s="34">
        <f t="shared" si="4"/>
        <v>46599</v>
      </c>
      <c r="AU3" s="34">
        <f t="shared" si="4"/>
        <v>46630</v>
      </c>
      <c r="AV3" s="34">
        <f t="shared" si="4"/>
        <v>46660</v>
      </c>
      <c r="AW3" s="34">
        <f t="shared" si="4"/>
        <v>46691</v>
      </c>
      <c r="AX3" s="34">
        <f t="shared" si="4"/>
        <v>46721</v>
      </c>
      <c r="AY3" s="34">
        <f t="shared" si="4"/>
        <v>46752</v>
      </c>
      <c r="AZ3" s="34">
        <f t="shared" si="4"/>
        <v>46783</v>
      </c>
      <c r="BA3" s="34">
        <f t="shared" si="4"/>
        <v>46812</v>
      </c>
      <c r="BB3" s="34">
        <f t="shared" si="4"/>
        <v>46843</v>
      </c>
      <c r="BC3" s="34">
        <f t="shared" si="4"/>
        <v>46873</v>
      </c>
      <c r="BD3" s="34">
        <f t="shared" si="4"/>
        <v>46904</v>
      </c>
      <c r="BE3" s="34">
        <f t="shared" si="4"/>
        <v>46934</v>
      </c>
      <c r="BF3" s="34">
        <f t="shared" si="4"/>
        <v>46965</v>
      </c>
      <c r="BG3" s="34">
        <f t="shared" si="4"/>
        <v>46996</v>
      </c>
      <c r="BH3" s="34">
        <f t="shared" si="4"/>
        <v>47026</v>
      </c>
      <c r="BI3" s="34">
        <f t="shared" si="4"/>
        <v>47057</v>
      </c>
      <c r="BJ3" s="34">
        <f t="shared" si="4"/>
        <v>47087</v>
      </c>
      <c r="BK3" s="34">
        <f t="shared" si="4"/>
        <v>47118</v>
      </c>
      <c r="BL3" s="34">
        <f t="shared" si="4"/>
        <v>47149</v>
      </c>
      <c r="BM3" s="34">
        <f t="shared" si="4"/>
        <v>47177</v>
      </c>
      <c r="BN3" s="34">
        <f t="shared" si="4"/>
        <v>47208</v>
      </c>
      <c r="BO3" s="34">
        <f t="shared" si="4"/>
        <v>47238</v>
      </c>
      <c r="BP3" s="34">
        <f t="shared" si="4"/>
        <v>47269</v>
      </c>
      <c r="BQ3" s="34">
        <f t="shared" ref="BQ3:BW3" si="5">EOMONTH(BP3,1)</f>
        <v>47299</v>
      </c>
      <c r="BR3" s="34">
        <f t="shared" si="5"/>
        <v>47330</v>
      </c>
      <c r="BS3" s="34">
        <f t="shared" si="5"/>
        <v>47361</v>
      </c>
      <c r="BT3" s="34">
        <f t="shared" si="5"/>
        <v>47391</v>
      </c>
      <c r="BU3" s="34">
        <f t="shared" si="5"/>
        <v>47422</v>
      </c>
      <c r="BV3" s="34">
        <f t="shared" si="5"/>
        <v>47452</v>
      </c>
      <c r="BW3" s="34">
        <f t="shared" si="5"/>
        <v>47483</v>
      </c>
    </row>
    <row r="4" spans="1:75" outlineLevel="1" x14ac:dyDescent="0.25">
      <c r="A4" t="s">
        <v>41</v>
      </c>
      <c r="C4" s="1">
        <f>Assumptions!B15</f>
        <v>1600</v>
      </c>
      <c r="D4" s="1" cm="1">
        <f t="array" ref="D4">Assumptions!$B$15*PRODUCT(1+Assumptions!$C15:INDEX(Assumptions!$C15:$H15,1,MATCH('Pro Forma'!D$1,Assumptions!$C$14:$H$14,0)))</f>
        <v>1600</v>
      </c>
      <c r="E4" s="1" cm="1">
        <f t="array" ref="E4">Assumptions!$B$15*PRODUCT(1+Assumptions!$C15:INDEX(Assumptions!$C15:$H15,1,MATCH('Pro Forma'!E$1,Assumptions!$C$14:$H$14,0)))</f>
        <v>1600</v>
      </c>
      <c r="F4" s="1" cm="1">
        <f t="array" ref="F4">Assumptions!$B$15*PRODUCT(1+Assumptions!$C15:INDEX(Assumptions!$C15:$H15,1,MATCH('Pro Forma'!F$1,Assumptions!$C$14:$H$14,0)))</f>
        <v>1600</v>
      </c>
      <c r="G4" s="1" cm="1">
        <f t="array" ref="G4">Assumptions!$B$15*PRODUCT(1+Assumptions!$C15:INDEX(Assumptions!$C15:$H15,1,MATCH('Pro Forma'!G$1,Assumptions!$C$14:$H$14,0)))</f>
        <v>1600</v>
      </c>
      <c r="H4" s="1" cm="1">
        <f t="array" ref="H4">Assumptions!$B$15*PRODUCT(1+Assumptions!$C15:INDEX(Assumptions!$C15:$H15,1,MATCH('Pro Forma'!H$1,Assumptions!$C$14:$H$14,0)))</f>
        <v>1600</v>
      </c>
      <c r="I4" s="1" cm="1">
        <f t="array" ref="I4">Assumptions!$B$15*PRODUCT(1+Assumptions!$C15:INDEX(Assumptions!$C15:$H15,1,MATCH('Pro Forma'!I$1,Assumptions!$C$14:$H$14,0)))</f>
        <v>1600</v>
      </c>
      <c r="J4" s="1" cm="1">
        <f t="array" ref="J4">Assumptions!$B$15*PRODUCT(1+Assumptions!$C15:INDEX(Assumptions!$C15:$H15,1,MATCH('Pro Forma'!J$1,Assumptions!$C$14:$H$14,0)))</f>
        <v>1600</v>
      </c>
      <c r="K4" s="1" cm="1">
        <f t="array" ref="K4">Assumptions!$B$15*PRODUCT(1+Assumptions!$C15:INDEX(Assumptions!$C15:$H15,1,MATCH('Pro Forma'!K$1,Assumptions!$C$14:$H$14,0)))</f>
        <v>1600</v>
      </c>
      <c r="L4" s="1" cm="1">
        <f t="array" ref="L4">Assumptions!$B$15*PRODUCT(1+Assumptions!$C15:INDEX(Assumptions!$C15:$H15,1,MATCH('Pro Forma'!L$1,Assumptions!$C$14:$H$14,0)))</f>
        <v>1600</v>
      </c>
      <c r="M4" s="1" cm="1">
        <f t="array" ref="M4">Assumptions!$B$15*PRODUCT(1+Assumptions!$C15:INDEX(Assumptions!$C15:$H15,1,MATCH('Pro Forma'!M$1,Assumptions!$C$14:$H$14,0)))</f>
        <v>1600</v>
      </c>
      <c r="N4" s="1" cm="1">
        <f t="array" ref="N4">Assumptions!$B$15*PRODUCT(1+Assumptions!$C15:INDEX(Assumptions!$C15:$H15,1,MATCH('Pro Forma'!N$1,Assumptions!$C$14:$H$14,0)))</f>
        <v>1600</v>
      </c>
      <c r="O4" s="1" cm="1">
        <f t="array" ref="O4">Assumptions!$B$15*PRODUCT(1+Assumptions!$C15:INDEX(Assumptions!$C15:$H15,1,MATCH('Pro Forma'!O$1,Assumptions!$C$14:$H$14,0)))</f>
        <v>1600</v>
      </c>
      <c r="P4" s="1" cm="1">
        <f t="array" ref="P4">Assumptions!$B$15*PRODUCT(1+Assumptions!$C15:INDEX(Assumptions!$C15:$H15,1,MATCH('Pro Forma'!P$1,Assumptions!$C$14:$H$14,0)))</f>
        <v>1648</v>
      </c>
      <c r="Q4" s="1" cm="1">
        <f t="array" ref="Q4">Assumptions!$B$15*PRODUCT(1+Assumptions!$C15:INDEX(Assumptions!$C15:$H15,1,MATCH('Pro Forma'!Q$1,Assumptions!$C$14:$H$14,0)))</f>
        <v>1648</v>
      </c>
      <c r="R4" s="1" cm="1">
        <f t="array" ref="R4">Assumptions!$B$15*PRODUCT(1+Assumptions!$C15:INDEX(Assumptions!$C15:$H15,1,MATCH('Pro Forma'!R$1,Assumptions!$C$14:$H$14,0)))</f>
        <v>1648</v>
      </c>
      <c r="S4" s="1" cm="1">
        <f t="array" ref="S4">Assumptions!$B$15*PRODUCT(1+Assumptions!$C15:INDEX(Assumptions!$C15:$H15,1,MATCH('Pro Forma'!S$1,Assumptions!$C$14:$H$14,0)))</f>
        <v>1648</v>
      </c>
      <c r="T4" s="1" cm="1">
        <f t="array" ref="T4">Assumptions!$B$15*PRODUCT(1+Assumptions!$C15:INDEX(Assumptions!$C15:$H15,1,MATCH('Pro Forma'!T$1,Assumptions!$C$14:$H$14,0)))</f>
        <v>1648</v>
      </c>
      <c r="U4" s="1" cm="1">
        <f t="array" ref="U4">Assumptions!$B$15*PRODUCT(1+Assumptions!$C15:INDEX(Assumptions!$C15:$H15,1,MATCH('Pro Forma'!U$1,Assumptions!$C$14:$H$14,0)))</f>
        <v>1648</v>
      </c>
      <c r="V4" s="1" cm="1">
        <f t="array" ref="V4">Assumptions!$B$15*PRODUCT(1+Assumptions!$C15:INDEX(Assumptions!$C15:$H15,1,MATCH('Pro Forma'!V$1,Assumptions!$C$14:$H$14,0)))</f>
        <v>1648</v>
      </c>
      <c r="W4" s="1" cm="1">
        <f t="array" ref="W4">Assumptions!$B$15*PRODUCT(1+Assumptions!$C15:INDEX(Assumptions!$C15:$H15,1,MATCH('Pro Forma'!W$1,Assumptions!$C$14:$H$14,0)))</f>
        <v>1648</v>
      </c>
      <c r="X4" s="1" cm="1">
        <f t="array" ref="X4">Assumptions!$B$15*PRODUCT(1+Assumptions!$C15:INDEX(Assumptions!$C15:$H15,1,MATCH('Pro Forma'!X$1,Assumptions!$C$14:$H$14,0)))</f>
        <v>1648</v>
      </c>
      <c r="Y4" s="1" cm="1">
        <f t="array" ref="Y4">Assumptions!$B$15*PRODUCT(1+Assumptions!$C15:INDEX(Assumptions!$C15:$H15,1,MATCH('Pro Forma'!Y$1,Assumptions!$C$14:$H$14,0)))</f>
        <v>1648</v>
      </c>
      <c r="Z4" s="1" cm="1">
        <f t="array" ref="Z4">Assumptions!$B$15*PRODUCT(1+Assumptions!$C15:INDEX(Assumptions!$C15:$H15,1,MATCH('Pro Forma'!Z$1,Assumptions!$C$14:$H$14,0)))</f>
        <v>1648</v>
      </c>
      <c r="AA4" s="1" cm="1">
        <f t="array" ref="AA4">Assumptions!$B$15*PRODUCT(1+Assumptions!$C15:INDEX(Assumptions!$C15:$H15,1,MATCH('Pro Forma'!AA$1,Assumptions!$C$14:$H$14,0)))</f>
        <v>1648</v>
      </c>
      <c r="AB4" s="1" cm="1">
        <f t="array" ref="AB4">Assumptions!$B$15*PRODUCT(1+Assumptions!$C15:INDEX(Assumptions!$C15:$H15,1,MATCH('Pro Forma'!AB$1,Assumptions!$C$14:$H$14,0)))</f>
        <v>1697.4399999999998</v>
      </c>
      <c r="AC4" s="1" cm="1">
        <f t="array" ref="AC4">Assumptions!$B$15*PRODUCT(1+Assumptions!$C15:INDEX(Assumptions!$C15:$H15,1,MATCH('Pro Forma'!AC$1,Assumptions!$C$14:$H$14,0)))</f>
        <v>1697.4399999999998</v>
      </c>
      <c r="AD4" s="1" cm="1">
        <f t="array" ref="AD4">Assumptions!$B$15*PRODUCT(1+Assumptions!$C15:INDEX(Assumptions!$C15:$H15,1,MATCH('Pro Forma'!AD$1,Assumptions!$C$14:$H$14,0)))</f>
        <v>1697.4399999999998</v>
      </c>
      <c r="AE4" s="1" cm="1">
        <f t="array" ref="AE4">Assumptions!$B$15*PRODUCT(1+Assumptions!$C15:INDEX(Assumptions!$C15:$H15,1,MATCH('Pro Forma'!AE$1,Assumptions!$C$14:$H$14,0)))</f>
        <v>1697.4399999999998</v>
      </c>
      <c r="AF4" s="1" cm="1">
        <f t="array" ref="AF4">Assumptions!$B$15*PRODUCT(1+Assumptions!$C15:INDEX(Assumptions!$C15:$H15,1,MATCH('Pro Forma'!AF$1,Assumptions!$C$14:$H$14,0)))</f>
        <v>1697.4399999999998</v>
      </c>
      <c r="AG4" s="1" cm="1">
        <f t="array" ref="AG4">Assumptions!$B$15*PRODUCT(1+Assumptions!$C15:INDEX(Assumptions!$C15:$H15,1,MATCH('Pro Forma'!AG$1,Assumptions!$C$14:$H$14,0)))</f>
        <v>1697.4399999999998</v>
      </c>
      <c r="AH4" s="1" cm="1">
        <f t="array" ref="AH4">Assumptions!$B$15*PRODUCT(1+Assumptions!$C15:INDEX(Assumptions!$C15:$H15,1,MATCH('Pro Forma'!AH$1,Assumptions!$C$14:$H$14,0)))</f>
        <v>1697.4399999999998</v>
      </c>
      <c r="AI4" s="1" cm="1">
        <f t="array" ref="AI4">Assumptions!$B$15*PRODUCT(1+Assumptions!$C15:INDEX(Assumptions!$C15:$H15,1,MATCH('Pro Forma'!AI$1,Assumptions!$C$14:$H$14,0)))</f>
        <v>1697.4399999999998</v>
      </c>
      <c r="AJ4" s="1" cm="1">
        <f t="array" ref="AJ4">Assumptions!$B$15*PRODUCT(1+Assumptions!$C15:INDEX(Assumptions!$C15:$H15,1,MATCH('Pro Forma'!AJ$1,Assumptions!$C$14:$H$14,0)))</f>
        <v>1697.4399999999998</v>
      </c>
      <c r="AK4" s="1" cm="1">
        <f t="array" ref="AK4">Assumptions!$B$15*PRODUCT(1+Assumptions!$C15:INDEX(Assumptions!$C15:$H15,1,MATCH('Pro Forma'!AK$1,Assumptions!$C$14:$H$14,0)))</f>
        <v>1697.4399999999998</v>
      </c>
      <c r="AL4" s="1" cm="1">
        <f t="array" ref="AL4">Assumptions!$B$15*PRODUCT(1+Assumptions!$C15:INDEX(Assumptions!$C15:$H15,1,MATCH('Pro Forma'!AL$1,Assumptions!$C$14:$H$14,0)))</f>
        <v>1697.4399999999998</v>
      </c>
      <c r="AM4" s="1" cm="1">
        <f t="array" ref="AM4">Assumptions!$B$15*PRODUCT(1+Assumptions!$C15:INDEX(Assumptions!$C15:$H15,1,MATCH('Pro Forma'!AM$1,Assumptions!$C$14:$H$14,0)))</f>
        <v>1697.4399999999998</v>
      </c>
      <c r="AN4" s="1" cm="1">
        <f t="array" ref="AN4">Assumptions!$B$15*PRODUCT(1+Assumptions!$C15:INDEX(Assumptions!$C15:$H15,1,MATCH('Pro Forma'!AN$1,Assumptions!$C$14:$H$14,0)))</f>
        <v>1748.3632</v>
      </c>
      <c r="AO4" s="1" cm="1">
        <f t="array" ref="AO4">Assumptions!$B$15*PRODUCT(1+Assumptions!$C15:INDEX(Assumptions!$C15:$H15,1,MATCH('Pro Forma'!AO$1,Assumptions!$C$14:$H$14,0)))</f>
        <v>1748.3632</v>
      </c>
      <c r="AP4" s="1" cm="1">
        <f t="array" ref="AP4">Assumptions!$B$15*PRODUCT(1+Assumptions!$C15:INDEX(Assumptions!$C15:$H15,1,MATCH('Pro Forma'!AP$1,Assumptions!$C$14:$H$14,0)))</f>
        <v>1748.3632</v>
      </c>
      <c r="AQ4" s="1" cm="1">
        <f t="array" ref="AQ4">Assumptions!$B$15*PRODUCT(1+Assumptions!$C15:INDEX(Assumptions!$C15:$H15,1,MATCH('Pro Forma'!AQ$1,Assumptions!$C$14:$H$14,0)))</f>
        <v>1748.3632</v>
      </c>
      <c r="AR4" s="1" cm="1">
        <f t="array" ref="AR4">Assumptions!$B$15*PRODUCT(1+Assumptions!$C15:INDEX(Assumptions!$C15:$H15,1,MATCH('Pro Forma'!AR$1,Assumptions!$C$14:$H$14,0)))</f>
        <v>1748.3632</v>
      </c>
      <c r="AS4" s="1" cm="1">
        <f t="array" ref="AS4">Assumptions!$B$15*PRODUCT(1+Assumptions!$C15:INDEX(Assumptions!$C15:$H15,1,MATCH('Pro Forma'!AS$1,Assumptions!$C$14:$H$14,0)))</f>
        <v>1748.3632</v>
      </c>
      <c r="AT4" s="1" cm="1">
        <f t="array" ref="AT4">Assumptions!$B$15*PRODUCT(1+Assumptions!$C15:INDEX(Assumptions!$C15:$H15,1,MATCH('Pro Forma'!AT$1,Assumptions!$C$14:$H$14,0)))</f>
        <v>1748.3632</v>
      </c>
      <c r="AU4" s="1" cm="1">
        <f t="array" ref="AU4">Assumptions!$B$15*PRODUCT(1+Assumptions!$C15:INDEX(Assumptions!$C15:$H15,1,MATCH('Pro Forma'!AU$1,Assumptions!$C$14:$H$14,0)))</f>
        <v>1748.3632</v>
      </c>
      <c r="AV4" s="1" cm="1">
        <f t="array" ref="AV4">Assumptions!$B$15*PRODUCT(1+Assumptions!$C15:INDEX(Assumptions!$C15:$H15,1,MATCH('Pro Forma'!AV$1,Assumptions!$C$14:$H$14,0)))</f>
        <v>1748.3632</v>
      </c>
      <c r="AW4" s="1" cm="1">
        <f t="array" ref="AW4">Assumptions!$B$15*PRODUCT(1+Assumptions!$C15:INDEX(Assumptions!$C15:$H15,1,MATCH('Pro Forma'!AW$1,Assumptions!$C$14:$H$14,0)))</f>
        <v>1748.3632</v>
      </c>
      <c r="AX4" s="1" cm="1">
        <f t="array" ref="AX4">Assumptions!$B$15*PRODUCT(1+Assumptions!$C15:INDEX(Assumptions!$C15:$H15,1,MATCH('Pro Forma'!AX$1,Assumptions!$C$14:$H$14,0)))</f>
        <v>1748.3632</v>
      </c>
      <c r="AY4" s="1" cm="1">
        <f t="array" ref="AY4">Assumptions!$B$15*PRODUCT(1+Assumptions!$C15:INDEX(Assumptions!$C15:$H15,1,MATCH('Pro Forma'!AY$1,Assumptions!$C$14:$H$14,0)))</f>
        <v>1748.3632</v>
      </c>
      <c r="AZ4" s="1" cm="1">
        <f t="array" ref="AZ4">Assumptions!$B$15*PRODUCT(1+Assumptions!$C15:INDEX(Assumptions!$C15:$H15,1,MATCH('Pro Forma'!AZ$1,Assumptions!$C$14:$H$14,0)))</f>
        <v>1800.8140960000003</v>
      </c>
      <c r="BA4" s="1" cm="1">
        <f t="array" ref="BA4">Assumptions!$B$15*PRODUCT(1+Assumptions!$C15:INDEX(Assumptions!$C15:$H15,1,MATCH('Pro Forma'!BA$1,Assumptions!$C$14:$H$14,0)))</f>
        <v>1800.8140960000003</v>
      </c>
      <c r="BB4" s="1" cm="1">
        <f t="array" ref="BB4">Assumptions!$B$15*PRODUCT(1+Assumptions!$C15:INDEX(Assumptions!$C15:$H15,1,MATCH('Pro Forma'!BB$1,Assumptions!$C$14:$H$14,0)))</f>
        <v>1800.8140960000003</v>
      </c>
      <c r="BC4" s="1" cm="1">
        <f t="array" ref="BC4">Assumptions!$B$15*PRODUCT(1+Assumptions!$C15:INDEX(Assumptions!$C15:$H15,1,MATCH('Pro Forma'!BC$1,Assumptions!$C$14:$H$14,0)))</f>
        <v>1800.8140960000003</v>
      </c>
      <c r="BD4" s="1" cm="1">
        <f t="array" ref="BD4">Assumptions!$B$15*PRODUCT(1+Assumptions!$C15:INDEX(Assumptions!$C15:$H15,1,MATCH('Pro Forma'!BD$1,Assumptions!$C$14:$H$14,0)))</f>
        <v>1800.8140960000003</v>
      </c>
      <c r="BE4" s="1" cm="1">
        <f t="array" ref="BE4">Assumptions!$B$15*PRODUCT(1+Assumptions!$C15:INDEX(Assumptions!$C15:$H15,1,MATCH('Pro Forma'!BE$1,Assumptions!$C$14:$H$14,0)))</f>
        <v>1800.8140960000003</v>
      </c>
      <c r="BF4" s="1" cm="1">
        <f t="array" ref="BF4">Assumptions!$B$15*PRODUCT(1+Assumptions!$C15:INDEX(Assumptions!$C15:$H15,1,MATCH('Pro Forma'!BF$1,Assumptions!$C$14:$H$14,0)))</f>
        <v>1800.8140960000003</v>
      </c>
      <c r="BG4" s="1" cm="1">
        <f t="array" ref="BG4">Assumptions!$B$15*PRODUCT(1+Assumptions!$C15:INDEX(Assumptions!$C15:$H15,1,MATCH('Pro Forma'!BG$1,Assumptions!$C$14:$H$14,0)))</f>
        <v>1800.8140960000003</v>
      </c>
      <c r="BH4" s="1" cm="1">
        <f t="array" ref="BH4">Assumptions!$B$15*PRODUCT(1+Assumptions!$C15:INDEX(Assumptions!$C15:$H15,1,MATCH('Pro Forma'!BH$1,Assumptions!$C$14:$H$14,0)))</f>
        <v>1800.8140960000003</v>
      </c>
      <c r="BI4" s="1" cm="1">
        <f t="array" ref="BI4">Assumptions!$B$15*PRODUCT(1+Assumptions!$C15:INDEX(Assumptions!$C15:$H15,1,MATCH('Pro Forma'!BI$1,Assumptions!$C$14:$H$14,0)))</f>
        <v>1800.8140960000003</v>
      </c>
      <c r="BJ4" s="1" cm="1">
        <f t="array" ref="BJ4">Assumptions!$B$15*PRODUCT(1+Assumptions!$C15:INDEX(Assumptions!$C15:$H15,1,MATCH('Pro Forma'!BJ$1,Assumptions!$C$14:$H$14,0)))</f>
        <v>1800.8140960000003</v>
      </c>
      <c r="BK4" s="1" cm="1">
        <f t="array" ref="BK4">Assumptions!$B$15*PRODUCT(1+Assumptions!$C15:INDEX(Assumptions!$C15:$H15,1,MATCH('Pro Forma'!BK$1,Assumptions!$C$14:$H$14,0)))</f>
        <v>1800.8140960000003</v>
      </c>
      <c r="BL4" s="1" cm="1">
        <f t="array" ref="BL4">Assumptions!$B$15*PRODUCT(1+Assumptions!$C15:INDEX(Assumptions!$C15:$H15,1,MATCH('Pro Forma'!BL$1,Assumptions!$C$14:$H$14,0)))</f>
        <v>1854.83851888</v>
      </c>
      <c r="BM4" s="1" cm="1">
        <f t="array" ref="BM4">Assumptions!$B$15*PRODUCT(1+Assumptions!$C15:INDEX(Assumptions!$C15:$H15,1,MATCH('Pro Forma'!BM$1,Assumptions!$C$14:$H$14,0)))</f>
        <v>1854.83851888</v>
      </c>
      <c r="BN4" s="1" cm="1">
        <f t="array" ref="BN4">Assumptions!$B$15*PRODUCT(1+Assumptions!$C15:INDEX(Assumptions!$C15:$H15,1,MATCH('Pro Forma'!BN$1,Assumptions!$C$14:$H$14,0)))</f>
        <v>1854.83851888</v>
      </c>
      <c r="BO4" s="1" cm="1">
        <f t="array" ref="BO4">Assumptions!$B$15*PRODUCT(1+Assumptions!$C15:INDEX(Assumptions!$C15:$H15,1,MATCH('Pro Forma'!BO$1,Assumptions!$C$14:$H$14,0)))</f>
        <v>1854.83851888</v>
      </c>
      <c r="BP4" s="1" cm="1">
        <f t="array" ref="BP4">Assumptions!$B$15*PRODUCT(1+Assumptions!$C15:INDEX(Assumptions!$C15:$H15,1,MATCH('Pro Forma'!BP$1,Assumptions!$C$14:$H$14,0)))</f>
        <v>1854.83851888</v>
      </c>
      <c r="BQ4" s="1" cm="1">
        <f t="array" ref="BQ4">Assumptions!$B$15*PRODUCT(1+Assumptions!$C15:INDEX(Assumptions!$C15:$H15,1,MATCH('Pro Forma'!BQ$1,Assumptions!$C$14:$H$14,0)))</f>
        <v>1854.83851888</v>
      </c>
      <c r="BR4" s="1" cm="1">
        <f t="array" ref="BR4">Assumptions!$B$15*PRODUCT(1+Assumptions!$C15:INDEX(Assumptions!$C15:$H15,1,MATCH('Pro Forma'!BR$1,Assumptions!$C$14:$H$14,0)))</f>
        <v>1854.83851888</v>
      </c>
      <c r="BS4" s="1" cm="1">
        <f t="array" ref="BS4">Assumptions!$B$15*PRODUCT(1+Assumptions!$C15:INDEX(Assumptions!$C15:$H15,1,MATCH('Pro Forma'!BS$1,Assumptions!$C$14:$H$14,0)))</f>
        <v>1854.83851888</v>
      </c>
      <c r="BT4" s="1" cm="1">
        <f t="array" ref="BT4">Assumptions!$B$15*PRODUCT(1+Assumptions!$C15:INDEX(Assumptions!$C15:$H15,1,MATCH('Pro Forma'!BT$1,Assumptions!$C$14:$H$14,0)))</f>
        <v>1854.83851888</v>
      </c>
      <c r="BU4" s="1" cm="1">
        <f t="array" ref="BU4">Assumptions!$B$15*PRODUCT(1+Assumptions!$C15:INDEX(Assumptions!$C15:$H15,1,MATCH('Pro Forma'!BU$1,Assumptions!$C$14:$H$14,0)))</f>
        <v>1854.83851888</v>
      </c>
      <c r="BV4" s="1" cm="1">
        <f t="array" ref="BV4">Assumptions!$B$15*PRODUCT(1+Assumptions!$C15:INDEX(Assumptions!$C15:$H15,1,MATCH('Pro Forma'!BV$1,Assumptions!$C$14:$H$14,0)))</f>
        <v>1854.83851888</v>
      </c>
      <c r="BW4" s="1" cm="1">
        <f t="array" ref="BW4">Assumptions!$B$15*PRODUCT(1+Assumptions!$C15:INDEX(Assumptions!$C15:$H15,1,MATCH('Pro Forma'!BW$1,Assumptions!$C$14:$H$14,0)))</f>
        <v>1854.83851888</v>
      </c>
    </row>
    <row r="5" spans="1:75" outlineLevel="1" x14ac:dyDescent="0.25">
      <c r="A5" t="s">
        <v>42</v>
      </c>
      <c r="C5" s="1">
        <f>Assumptions!B16</f>
        <v>2000</v>
      </c>
      <c r="D5" s="1" cm="1">
        <f t="array" ref="D5">Assumptions!$B$16*PRODUCT(1+Assumptions!$C16:INDEX(Assumptions!$C16:$H16,1,MATCH('Pro Forma'!D$1,Assumptions!$C$14:$H$14,0)))</f>
        <v>2000</v>
      </c>
      <c r="E5" s="1" cm="1">
        <f t="array" ref="E5">Assumptions!$B$16*PRODUCT(1+Assumptions!$C16:INDEX(Assumptions!$C16:$H16,1,MATCH('Pro Forma'!E$1,Assumptions!$C$14:$H$14,0)))</f>
        <v>2000</v>
      </c>
      <c r="F5" s="1" cm="1">
        <f t="array" ref="F5">Assumptions!$B$16*PRODUCT(1+Assumptions!$C16:INDEX(Assumptions!$C16:$H16,1,MATCH('Pro Forma'!F$1,Assumptions!$C$14:$H$14,0)))</f>
        <v>2000</v>
      </c>
      <c r="G5" s="1" cm="1">
        <f t="array" ref="G5">Assumptions!$B$16*PRODUCT(1+Assumptions!$C16:INDEX(Assumptions!$C16:$H16,1,MATCH('Pro Forma'!G$1,Assumptions!$C$14:$H$14,0)))</f>
        <v>2000</v>
      </c>
      <c r="H5" s="1" cm="1">
        <f t="array" ref="H5">Assumptions!$B$16*PRODUCT(1+Assumptions!$C16:INDEX(Assumptions!$C16:$H16,1,MATCH('Pro Forma'!H$1,Assumptions!$C$14:$H$14,0)))</f>
        <v>2000</v>
      </c>
      <c r="I5" s="1" cm="1">
        <f t="array" ref="I5">Assumptions!$B$16*PRODUCT(1+Assumptions!$C16:INDEX(Assumptions!$C16:$H16,1,MATCH('Pro Forma'!I$1,Assumptions!$C$14:$H$14,0)))</f>
        <v>2000</v>
      </c>
      <c r="J5" s="1" cm="1">
        <f t="array" ref="J5">Assumptions!$B$16*PRODUCT(1+Assumptions!$C16:INDEX(Assumptions!$C16:$H16,1,MATCH('Pro Forma'!J$1,Assumptions!$C$14:$H$14,0)))</f>
        <v>2000</v>
      </c>
      <c r="K5" s="1" cm="1">
        <f t="array" ref="K5">Assumptions!$B$16*PRODUCT(1+Assumptions!$C16:INDEX(Assumptions!$C16:$H16,1,MATCH('Pro Forma'!K$1,Assumptions!$C$14:$H$14,0)))</f>
        <v>2000</v>
      </c>
      <c r="L5" s="1" cm="1">
        <f t="array" ref="L5">Assumptions!$B$16*PRODUCT(1+Assumptions!$C16:INDEX(Assumptions!$C16:$H16,1,MATCH('Pro Forma'!L$1,Assumptions!$C$14:$H$14,0)))</f>
        <v>2000</v>
      </c>
      <c r="M5" s="1" cm="1">
        <f t="array" ref="M5">Assumptions!$B$16*PRODUCT(1+Assumptions!$C16:INDEX(Assumptions!$C16:$H16,1,MATCH('Pro Forma'!M$1,Assumptions!$C$14:$H$14,0)))</f>
        <v>2000</v>
      </c>
      <c r="N5" s="1" cm="1">
        <f t="array" ref="N5">Assumptions!$B$16*PRODUCT(1+Assumptions!$C16:INDEX(Assumptions!$C16:$H16,1,MATCH('Pro Forma'!N$1,Assumptions!$C$14:$H$14,0)))</f>
        <v>2000</v>
      </c>
      <c r="O5" s="1" cm="1">
        <f t="array" ref="O5">Assumptions!$B$16*PRODUCT(1+Assumptions!$C16:INDEX(Assumptions!$C16:$H16,1,MATCH('Pro Forma'!O$1,Assumptions!$C$14:$H$14,0)))</f>
        <v>2000</v>
      </c>
      <c r="P5" s="1" cm="1">
        <f t="array" ref="P5">Assumptions!$B$16*PRODUCT(1+Assumptions!$C16:INDEX(Assumptions!$C16:$H16,1,MATCH('Pro Forma'!P$1,Assumptions!$C$14:$H$14,0)))</f>
        <v>2060</v>
      </c>
      <c r="Q5" s="1" cm="1">
        <f t="array" ref="Q5">Assumptions!$B$16*PRODUCT(1+Assumptions!$C16:INDEX(Assumptions!$C16:$H16,1,MATCH('Pro Forma'!Q$1,Assumptions!$C$14:$H$14,0)))</f>
        <v>2060</v>
      </c>
      <c r="R5" s="1" cm="1">
        <f t="array" ref="R5">Assumptions!$B$16*PRODUCT(1+Assumptions!$C16:INDEX(Assumptions!$C16:$H16,1,MATCH('Pro Forma'!R$1,Assumptions!$C$14:$H$14,0)))</f>
        <v>2060</v>
      </c>
      <c r="S5" s="1" cm="1">
        <f t="array" ref="S5">Assumptions!$B$16*PRODUCT(1+Assumptions!$C16:INDEX(Assumptions!$C16:$H16,1,MATCH('Pro Forma'!S$1,Assumptions!$C$14:$H$14,0)))</f>
        <v>2060</v>
      </c>
      <c r="T5" s="1" cm="1">
        <f t="array" ref="T5">Assumptions!$B$16*PRODUCT(1+Assumptions!$C16:INDEX(Assumptions!$C16:$H16,1,MATCH('Pro Forma'!T$1,Assumptions!$C$14:$H$14,0)))</f>
        <v>2060</v>
      </c>
      <c r="U5" s="1" cm="1">
        <f t="array" ref="U5">Assumptions!$B$16*PRODUCT(1+Assumptions!$C16:INDEX(Assumptions!$C16:$H16,1,MATCH('Pro Forma'!U$1,Assumptions!$C$14:$H$14,0)))</f>
        <v>2060</v>
      </c>
      <c r="V5" s="1" cm="1">
        <f t="array" ref="V5">Assumptions!$B$16*PRODUCT(1+Assumptions!$C16:INDEX(Assumptions!$C16:$H16,1,MATCH('Pro Forma'!V$1,Assumptions!$C$14:$H$14,0)))</f>
        <v>2060</v>
      </c>
      <c r="W5" s="1" cm="1">
        <f t="array" ref="W5">Assumptions!$B$16*PRODUCT(1+Assumptions!$C16:INDEX(Assumptions!$C16:$H16,1,MATCH('Pro Forma'!W$1,Assumptions!$C$14:$H$14,0)))</f>
        <v>2060</v>
      </c>
      <c r="X5" s="1" cm="1">
        <f t="array" ref="X5">Assumptions!$B$16*PRODUCT(1+Assumptions!$C16:INDEX(Assumptions!$C16:$H16,1,MATCH('Pro Forma'!X$1,Assumptions!$C$14:$H$14,0)))</f>
        <v>2060</v>
      </c>
      <c r="Y5" s="1" cm="1">
        <f t="array" ref="Y5">Assumptions!$B$16*PRODUCT(1+Assumptions!$C16:INDEX(Assumptions!$C16:$H16,1,MATCH('Pro Forma'!Y$1,Assumptions!$C$14:$H$14,0)))</f>
        <v>2060</v>
      </c>
      <c r="Z5" s="1" cm="1">
        <f t="array" ref="Z5">Assumptions!$B$16*PRODUCT(1+Assumptions!$C16:INDEX(Assumptions!$C16:$H16,1,MATCH('Pro Forma'!Z$1,Assumptions!$C$14:$H$14,0)))</f>
        <v>2060</v>
      </c>
      <c r="AA5" s="1" cm="1">
        <f t="array" ref="AA5">Assumptions!$B$16*PRODUCT(1+Assumptions!$C16:INDEX(Assumptions!$C16:$H16,1,MATCH('Pro Forma'!AA$1,Assumptions!$C$14:$H$14,0)))</f>
        <v>2060</v>
      </c>
      <c r="AB5" s="1" cm="1">
        <f t="array" ref="AB5">Assumptions!$B$16*PRODUCT(1+Assumptions!$C16:INDEX(Assumptions!$C16:$H16,1,MATCH('Pro Forma'!AB$1,Assumptions!$C$14:$H$14,0)))</f>
        <v>2121.7999999999997</v>
      </c>
      <c r="AC5" s="1" cm="1">
        <f t="array" ref="AC5">Assumptions!$B$16*PRODUCT(1+Assumptions!$C16:INDEX(Assumptions!$C16:$H16,1,MATCH('Pro Forma'!AC$1,Assumptions!$C$14:$H$14,0)))</f>
        <v>2121.7999999999997</v>
      </c>
      <c r="AD5" s="1" cm="1">
        <f t="array" ref="AD5">Assumptions!$B$16*PRODUCT(1+Assumptions!$C16:INDEX(Assumptions!$C16:$H16,1,MATCH('Pro Forma'!AD$1,Assumptions!$C$14:$H$14,0)))</f>
        <v>2121.7999999999997</v>
      </c>
      <c r="AE5" s="1" cm="1">
        <f t="array" ref="AE5">Assumptions!$B$16*PRODUCT(1+Assumptions!$C16:INDEX(Assumptions!$C16:$H16,1,MATCH('Pro Forma'!AE$1,Assumptions!$C$14:$H$14,0)))</f>
        <v>2121.7999999999997</v>
      </c>
      <c r="AF5" s="1" cm="1">
        <f t="array" ref="AF5">Assumptions!$B$16*PRODUCT(1+Assumptions!$C16:INDEX(Assumptions!$C16:$H16,1,MATCH('Pro Forma'!AF$1,Assumptions!$C$14:$H$14,0)))</f>
        <v>2121.7999999999997</v>
      </c>
      <c r="AG5" s="1" cm="1">
        <f t="array" ref="AG5">Assumptions!$B$16*PRODUCT(1+Assumptions!$C16:INDEX(Assumptions!$C16:$H16,1,MATCH('Pro Forma'!AG$1,Assumptions!$C$14:$H$14,0)))</f>
        <v>2121.7999999999997</v>
      </c>
      <c r="AH5" s="1" cm="1">
        <f t="array" ref="AH5">Assumptions!$B$16*PRODUCT(1+Assumptions!$C16:INDEX(Assumptions!$C16:$H16,1,MATCH('Pro Forma'!AH$1,Assumptions!$C$14:$H$14,0)))</f>
        <v>2121.7999999999997</v>
      </c>
      <c r="AI5" s="1" cm="1">
        <f t="array" ref="AI5">Assumptions!$B$16*PRODUCT(1+Assumptions!$C16:INDEX(Assumptions!$C16:$H16,1,MATCH('Pro Forma'!AI$1,Assumptions!$C$14:$H$14,0)))</f>
        <v>2121.7999999999997</v>
      </c>
      <c r="AJ5" s="1" cm="1">
        <f t="array" ref="AJ5">Assumptions!$B$16*PRODUCT(1+Assumptions!$C16:INDEX(Assumptions!$C16:$H16,1,MATCH('Pro Forma'!AJ$1,Assumptions!$C$14:$H$14,0)))</f>
        <v>2121.7999999999997</v>
      </c>
      <c r="AK5" s="1" cm="1">
        <f t="array" ref="AK5">Assumptions!$B$16*PRODUCT(1+Assumptions!$C16:INDEX(Assumptions!$C16:$H16,1,MATCH('Pro Forma'!AK$1,Assumptions!$C$14:$H$14,0)))</f>
        <v>2121.7999999999997</v>
      </c>
      <c r="AL5" s="1" cm="1">
        <f t="array" ref="AL5">Assumptions!$B$16*PRODUCT(1+Assumptions!$C16:INDEX(Assumptions!$C16:$H16,1,MATCH('Pro Forma'!AL$1,Assumptions!$C$14:$H$14,0)))</f>
        <v>2121.7999999999997</v>
      </c>
      <c r="AM5" s="1" cm="1">
        <f t="array" ref="AM5">Assumptions!$B$16*PRODUCT(1+Assumptions!$C16:INDEX(Assumptions!$C16:$H16,1,MATCH('Pro Forma'!AM$1,Assumptions!$C$14:$H$14,0)))</f>
        <v>2121.7999999999997</v>
      </c>
      <c r="AN5" s="1" cm="1">
        <f t="array" ref="AN5">Assumptions!$B$16*PRODUCT(1+Assumptions!$C16:INDEX(Assumptions!$C16:$H16,1,MATCH('Pro Forma'!AN$1,Assumptions!$C$14:$H$14,0)))</f>
        <v>2185.4540000000002</v>
      </c>
      <c r="AO5" s="1" cm="1">
        <f t="array" ref="AO5">Assumptions!$B$16*PRODUCT(1+Assumptions!$C16:INDEX(Assumptions!$C16:$H16,1,MATCH('Pro Forma'!AO$1,Assumptions!$C$14:$H$14,0)))</f>
        <v>2185.4540000000002</v>
      </c>
      <c r="AP5" s="1" cm="1">
        <f t="array" ref="AP5">Assumptions!$B$16*PRODUCT(1+Assumptions!$C16:INDEX(Assumptions!$C16:$H16,1,MATCH('Pro Forma'!AP$1,Assumptions!$C$14:$H$14,0)))</f>
        <v>2185.4540000000002</v>
      </c>
      <c r="AQ5" s="1" cm="1">
        <f t="array" ref="AQ5">Assumptions!$B$16*PRODUCT(1+Assumptions!$C16:INDEX(Assumptions!$C16:$H16,1,MATCH('Pro Forma'!AQ$1,Assumptions!$C$14:$H$14,0)))</f>
        <v>2185.4540000000002</v>
      </c>
      <c r="AR5" s="1" cm="1">
        <f t="array" ref="AR5">Assumptions!$B$16*PRODUCT(1+Assumptions!$C16:INDEX(Assumptions!$C16:$H16,1,MATCH('Pro Forma'!AR$1,Assumptions!$C$14:$H$14,0)))</f>
        <v>2185.4540000000002</v>
      </c>
      <c r="AS5" s="1" cm="1">
        <f t="array" ref="AS5">Assumptions!$B$16*PRODUCT(1+Assumptions!$C16:INDEX(Assumptions!$C16:$H16,1,MATCH('Pro Forma'!AS$1,Assumptions!$C$14:$H$14,0)))</f>
        <v>2185.4540000000002</v>
      </c>
      <c r="AT5" s="1" cm="1">
        <f t="array" ref="AT5">Assumptions!$B$16*PRODUCT(1+Assumptions!$C16:INDEX(Assumptions!$C16:$H16,1,MATCH('Pro Forma'!AT$1,Assumptions!$C$14:$H$14,0)))</f>
        <v>2185.4540000000002</v>
      </c>
      <c r="AU5" s="1" cm="1">
        <f t="array" ref="AU5">Assumptions!$B$16*PRODUCT(1+Assumptions!$C16:INDEX(Assumptions!$C16:$H16,1,MATCH('Pro Forma'!AU$1,Assumptions!$C$14:$H$14,0)))</f>
        <v>2185.4540000000002</v>
      </c>
      <c r="AV5" s="1" cm="1">
        <f t="array" ref="AV5">Assumptions!$B$16*PRODUCT(1+Assumptions!$C16:INDEX(Assumptions!$C16:$H16,1,MATCH('Pro Forma'!AV$1,Assumptions!$C$14:$H$14,0)))</f>
        <v>2185.4540000000002</v>
      </c>
      <c r="AW5" s="1" cm="1">
        <f t="array" ref="AW5">Assumptions!$B$16*PRODUCT(1+Assumptions!$C16:INDEX(Assumptions!$C16:$H16,1,MATCH('Pro Forma'!AW$1,Assumptions!$C$14:$H$14,0)))</f>
        <v>2185.4540000000002</v>
      </c>
      <c r="AX5" s="1" cm="1">
        <f t="array" ref="AX5">Assumptions!$B$16*PRODUCT(1+Assumptions!$C16:INDEX(Assumptions!$C16:$H16,1,MATCH('Pro Forma'!AX$1,Assumptions!$C$14:$H$14,0)))</f>
        <v>2185.4540000000002</v>
      </c>
      <c r="AY5" s="1" cm="1">
        <f t="array" ref="AY5">Assumptions!$B$16*PRODUCT(1+Assumptions!$C16:INDEX(Assumptions!$C16:$H16,1,MATCH('Pro Forma'!AY$1,Assumptions!$C$14:$H$14,0)))</f>
        <v>2185.4540000000002</v>
      </c>
      <c r="AZ5" s="1" cm="1">
        <f t="array" ref="AZ5">Assumptions!$B$16*PRODUCT(1+Assumptions!$C16:INDEX(Assumptions!$C16:$H16,1,MATCH('Pro Forma'!AZ$1,Assumptions!$C$14:$H$14,0)))</f>
        <v>2251.0176200000001</v>
      </c>
      <c r="BA5" s="1" cm="1">
        <f t="array" ref="BA5">Assumptions!$B$16*PRODUCT(1+Assumptions!$C16:INDEX(Assumptions!$C16:$H16,1,MATCH('Pro Forma'!BA$1,Assumptions!$C$14:$H$14,0)))</f>
        <v>2251.0176200000001</v>
      </c>
      <c r="BB5" s="1" cm="1">
        <f t="array" ref="BB5">Assumptions!$B$16*PRODUCT(1+Assumptions!$C16:INDEX(Assumptions!$C16:$H16,1,MATCH('Pro Forma'!BB$1,Assumptions!$C$14:$H$14,0)))</f>
        <v>2251.0176200000001</v>
      </c>
      <c r="BC5" s="1" cm="1">
        <f t="array" ref="BC5">Assumptions!$B$16*PRODUCT(1+Assumptions!$C16:INDEX(Assumptions!$C16:$H16,1,MATCH('Pro Forma'!BC$1,Assumptions!$C$14:$H$14,0)))</f>
        <v>2251.0176200000001</v>
      </c>
      <c r="BD5" s="1" cm="1">
        <f t="array" ref="BD5">Assumptions!$B$16*PRODUCT(1+Assumptions!$C16:INDEX(Assumptions!$C16:$H16,1,MATCH('Pro Forma'!BD$1,Assumptions!$C$14:$H$14,0)))</f>
        <v>2251.0176200000001</v>
      </c>
      <c r="BE5" s="1" cm="1">
        <f t="array" ref="BE5">Assumptions!$B$16*PRODUCT(1+Assumptions!$C16:INDEX(Assumptions!$C16:$H16,1,MATCH('Pro Forma'!BE$1,Assumptions!$C$14:$H$14,0)))</f>
        <v>2251.0176200000001</v>
      </c>
      <c r="BF5" s="1" cm="1">
        <f t="array" ref="BF5">Assumptions!$B$16*PRODUCT(1+Assumptions!$C16:INDEX(Assumptions!$C16:$H16,1,MATCH('Pro Forma'!BF$1,Assumptions!$C$14:$H$14,0)))</f>
        <v>2251.0176200000001</v>
      </c>
      <c r="BG5" s="1" cm="1">
        <f t="array" ref="BG5">Assumptions!$B$16*PRODUCT(1+Assumptions!$C16:INDEX(Assumptions!$C16:$H16,1,MATCH('Pro Forma'!BG$1,Assumptions!$C$14:$H$14,0)))</f>
        <v>2251.0176200000001</v>
      </c>
      <c r="BH5" s="1" cm="1">
        <f t="array" ref="BH5">Assumptions!$B$16*PRODUCT(1+Assumptions!$C16:INDEX(Assumptions!$C16:$H16,1,MATCH('Pro Forma'!BH$1,Assumptions!$C$14:$H$14,0)))</f>
        <v>2251.0176200000001</v>
      </c>
      <c r="BI5" s="1" cm="1">
        <f t="array" ref="BI5">Assumptions!$B$16*PRODUCT(1+Assumptions!$C16:INDEX(Assumptions!$C16:$H16,1,MATCH('Pro Forma'!BI$1,Assumptions!$C$14:$H$14,0)))</f>
        <v>2251.0176200000001</v>
      </c>
      <c r="BJ5" s="1" cm="1">
        <f t="array" ref="BJ5">Assumptions!$B$16*PRODUCT(1+Assumptions!$C16:INDEX(Assumptions!$C16:$H16,1,MATCH('Pro Forma'!BJ$1,Assumptions!$C$14:$H$14,0)))</f>
        <v>2251.0176200000001</v>
      </c>
      <c r="BK5" s="1" cm="1">
        <f t="array" ref="BK5">Assumptions!$B$16*PRODUCT(1+Assumptions!$C16:INDEX(Assumptions!$C16:$H16,1,MATCH('Pro Forma'!BK$1,Assumptions!$C$14:$H$14,0)))</f>
        <v>2251.0176200000001</v>
      </c>
      <c r="BL5" s="1" cm="1">
        <f t="array" ref="BL5">Assumptions!$B$16*PRODUCT(1+Assumptions!$C16:INDEX(Assumptions!$C16:$H16,1,MATCH('Pro Forma'!BL$1,Assumptions!$C$14:$H$14,0)))</f>
        <v>2318.5481486000003</v>
      </c>
      <c r="BM5" s="1" cm="1">
        <f t="array" ref="BM5">Assumptions!$B$16*PRODUCT(1+Assumptions!$C16:INDEX(Assumptions!$C16:$H16,1,MATCH('Pro Forma'!BM$1,Assumptions!$C$14:$H$14,0)))</f>
        <v>2318.5481486000003</v>
      </c>
      <c r="BN5" s="1" cm="1">
        <f t="array" ref="BN5">Assumptions!$B$16*PRODUCT(1+Assumptions!$C16:INDEX(Assumptions!$C16:$H16,1,MATCH('Pro Forma'!BN$1,Assumptions!$C$14:$H$14,0)))</f>
        <v>2318.5481486000003</v>
      </c>
      <c r="BO5" s="1" cm="1">
        <f t="array" ref="BO5">Assumptions!$B$16*PRODUCT(1+Assumptions!$C16:INDEX(Assumptions!$C16:$H16,1,MATCH('Pro Forma'!BO$1,Assumptions!$C$14:$H$14,0)))</f>
        <v>2318.5481486000003</v>
      </c>
      <c r="BP5" s="1" cm="1">
        <f t="array" ref="BP5">Assumptions!$B$16*PRODUCT(1+Assumptions!$C16:INDEX(Assumptions!$C16:$H16,1,MATCH('Pro Forma'!BP$1,Assumptions!$C$14:$H$14,0)))</f>
        <v>2318.5481486000003</v>
      </c>
      <c r="BQ5" s="1" cm="1">
        <f t="array" ref="BQ5">Assumptions!$B$16*PRODUCT(1+Assumptions!$C16:INDEX(Assumptions!$C16:$H16,1,MATCH('Pro Forma'!BQ$1,Assumptions!$C$14:$H$14,0)))</f>
        <v>2318.5481486000003</v>
      </c>
      <c r="BR5" s="1" cm="1">
        <f t="array" ref="BR5">Assumptions!$B$16*PRODUCT(1+Assumptions!$C16:INDEX(Assumptions!$C16:$H16,1,MATCH('Pro Forma'!BR$1,Assumptions!$C$14:$H$14,0)))</f>
        <v>2318.5481486000003</v>
      </c>
      <c r="BS5" s="1" cm="1">
        <f t="array" ref="BS5">Assumptions!$B$16*PRODUCT(1+Assumptions!$C16:INDEX(Assumptions!$C16:$H16,1,MATCH('Pro Forma'!BS$1,Assumptions!$C$14:$H$14,0)))</f>
        <v>2318.5481486000003</v>
      </c>
      <c r="BT5" s="1" cm="1">
        <f t="array" ref="BT5">Assumptions!$B$16*PRODUCT(1+Assumptions!$C16:INDEX(Assumptions!$C16:$H16,1,MATCH('Pro Forma'!BT$1,Assumptions!$C$14:$H$14,0)))</f>
        <v>2318.5481486000003</v>
      </c>
      <c r="BU5" s="1" cm="1">
        <f t="array" ref="BU5">Assumptions!$B$16*PRODUCT(1+Assumptions!$C16:INDEX(Assumptions!$C16:$H16,1,MATCH('Pro Forma'!BU$1,Assumptions!$C$14:$H$14,0)))</f>
        <v>2318.5481486000003</v>
      </c>
      <c r="BV5" s="1" cm="1">
        <f t="array" ref="BV5">Assumptions!$B$16*PRODUCT(1+Assumptions!$C16:INDEX(Assumptions!$C16:$H16,1,MATCH('Pro Forma'!BV$1,Assumptions!$C$14:$H$14,0)))</f>
        <v>2318.5481486000003</v>
      </c>
      <c r="BW5" s="1" cm="1">
        <f t="array" ref="BW5">Assumptions!$B$16*PRODUCT(1+Assumptions!$C16:INDEX(Assumptions!$C16:$H16,1,MATCH('Pro Forma'!BW$1,Assumptions!$C$14:$H$14,0)))</f>
        <v>2318.5481486000003</v>
      </c>
    </row>
    <row r="6" spans="1:75" outlineLevel="1" x14ac:dyDescent="0.2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outlineLevel="1" x14ac:dyDescent="0.25">
      <c r="A7" t="s">
        <v>16</v>
      </c>
      <c r="C7" s="3">
        <f>C8/C11</f>
        <v>0.85</v>
      </c>
      <c r="D7" s="3">
        <f t="shared" ref="D7:BO7" si="6">D8/D11</f>
        <v>0.7</v>
      </c>
      <c r="E7" s="3">
        <f t="shared" si="6"/>
        <v>0.72000000000000008</v>
      </c>
      <c r="F7" s="3">
        <f t="shared" si="6"/>
        <v>0.7400000000000001</v>
      </c>
      <c r="G7" s="3">
        <f t="shared" si="6"/>
        <v>0.76000000000000012</v>
      </c>
      <c r="H7" s="3">
        <f t="shared" si="6"/>
        <v>0.78000000000000014</v>
      </c>
      <c r="I7" s="3">
        <f t="shared" si="6"/>
        <v>0.80000000000000027</v>
      </c>
      <c r="J7" s="3">
        <f t="shared" si="6"/>
        <v>0.82000000000000028</v>
      </c>
      <c r="K7" s="3">
        <f t="shared" si="6"/>
        <v>0.8400000000000003</v>
      </c>
      <c r="L7" s="3">
        <f t="shared" si="6"/>
        <v>0.86000000000000043</v>
      </c>
      <c r="M7" s="3">
        <f t="shared" si="6"/>
        <v>0.88000000000000045</v>
      </c>
      <c r="N7" s="3">
        <f t="shared" si="6"/>
        <v>0.90000000000000047</v>
      </c>
      <c r="O7" s="3">
        <f t="shared" si="6"/>
        <v>0.92000000000000048</v>
      </c>
      <c r="P7" s="3">
        <f t="shared" si="6"/>
        <v>0.94000000000000061</v>
      </c>
      <c r="Q7" s="3">
        <f t="shared" si="6"/>
        <v>0.94</v>
      </c>
      <c r="R7" s="3">
        <f t="shared" si="6"/>
        <v>0.94</v>
      </c>
      <c r="S7" s="3">
        <f t="shared" si="6"/>
        <v>0.94</v>
      </c>
      <c r="T7" s="3">
        <f t="shared" si="6"/>
        <v>0.94</v>
      </c>
      <c r="U7" s="3">
        <f t="shared" si="6"/>
        <v>0.94</v>
      </c>
      <c r="V7" s="3">
        <f t="shared" si="6"/>
        <v>0.94</v>
      </c>
      <c r="W7" s="3">
        <f t="shared" si="6"/>
        <v>0.94</v>
      </c>
      <c r="X7" s="3">
        <f t="shared" si="6"/>
        <v>0.94</v>
      </c>
      <c r="Y7" s="3">
        <f t="shared" si="6"/>
        <v>0.94</v>
      </c>
      <c r="Z7" s="3">
        <f t="shared" si="6"/>
        <v>0.94</v>
      </c>
      <c r="AA7" s="3">
        <f t="shared" si="6"/>
        <v>0.94</v>
      </c>
      <c r="AB7" s="3">
        <f t="shared" si="6"/>
        <v>0.94</v>
      </c>
      <c r="AC7" s="3">
        <f t="shared" si="6"/>
        <v>0.94</v>
      </c>
      <c r="AD7" s="3">
        <f t="shared" si="6"/>
        <v>0.94</v>
      </c>
      <c r="AE7" s="3">
        <f t="shared" si="6"/>
        <v>0.94</v>
      </c>
      <c r="AF7" s="3">
        <f t="shared" si="6"/>
        <v>0.94</v>
      </c>
      <c r="AG7" s="3">
        <f t="shared" si="6"/>
        <v>0.94</v>
      </c>
      <c r="AH7" s="3">
        <f t="shared" si="6"/>
        <v>0.94</v>
      </c>
      <c r="AI7" s="3">
        <f t="shared" si="6"/>
        <v>0.94</v>
      </c>
      <c r="AJ7" s="3">
        <f t="shared" si="6"/>
        <v>0.94</v>
      </c>
      <c r="AK7" s="3">
        <f t="shared" si="6"/>
        <v>0.94</v>
      </c>
      <c r="AL7" s="3">
        <f t="shared" si="6"/>
        <v>0.94</v>
      </c>
      <c r="AM7" s="3">
        <f t="shared" si="6"/>
        <v>0.94</v>
      </c>
      <c r="AN7" s="3">
        <f t="shared" si="6"/>
        <v>0.94</v>
      </c>
      <c r="AO7" s="3">
        <f t="shared" si="6"/>
        <v>0.94</v>
      </c>
      <c r="AP7" s="3">
        <f t="shared" si="6"/>
        <v>0.94</v>
      </c>
      <c r="AQ7" s="3">
        <f t="shared" si="6"/>
        <v>0.94</v>
      </c>
      <c r="AR7" s="3">
        <f t="shared" si="6"/>
        <v>0.94</v>
      </c>
      <c r="AS7" s="3">
        <f t="shared" si="6"/>
        <v>0.94</v>
      </c>
      <c r="AT7" s="3">
        <f t="shared" si="6"/>
        <v>0.94</v>
      </c>
      <c r="AU7" s="3">
        <f t="shared" si="6"/>
        <v>0.94</v>
      </c>
      <c r="AV7" s="3">
        <f t="shared" si="6"/>
        <v>0.94</v>
      </c>
      <c r="AW7" s="3">
        <f t="shared" si="6"/>
        <v>0.94</v>
      </c>
      <c r="AX7" s="3">
        <f t="shared" si="6"/>
        <v>0.94</v>
      </c>
      <c r="AY7" s="3">
        <f t="shared" si="6"/>
        <v>0.94</v>
      </c>
      <c r="AZ7" s="3">
        <f t="shared" si="6"/>
        <v>0.94</v>
      </c>
      <c r="BA7" s="3">
        <f t="shared" si="6"/>
        <v>0.94</v>
      </c>
      <c r="BB7" s="3">
        <f t="shared" si="6"/>
        <v>0.94</v>
      </c>
      <c r="BC7" s="3">
        <f t="shared" si="6"/>
        <v>0.94</v>
      </c>
      <c r="BD7" s="3">
        <f t="shared" si="6"/>
        <v>0.94</v>
      </c>
      <c r="BE7" s="3">
        <f t="shared" si="6"/>
        <v>0.94</v>
      </c>
      <c r="BF7" s="3">
        <f t="shared" si="6"/>
        <v>0.94</v>
      </c>
      <c r="BG7" s="3">
        <f t="shared" si="6"/>
        <v>0.94</v>
      </c>
      <c r="BH7" s="3">
        <f t="shared" si="6"/>
        <v>0.94</v>
      </c>
      <c r="BI7" s="3">
        <f t="shared" si="6"/>
        <v>0.94</v>
      </c>
      <c r="BJ7" s="3">
        <f t="shared" si="6"/>
        <v>0.94</v>
      </c>
      <c r="BK7" s="3">
        <f t="shared" si="6"/>
        <v>0.94</v>
      </c>
      <c r="BL7" s="3">
        <f t="shared" si="6"/>
        <v>0.94</v>
      </c>
      <c r="BM7" s="3">
        <f t="shared" si="6"/>
        <v>0.94</v>
      </c>
      <c r="BN7" s="3">
        <f t="shared" si="6"/>
        <v>0.94</v>
      </c>
      <c r="BO7" s="3">
        <f t="shared" si="6"/>
        <v>0.94</v>
      </c>
      <c r="BP7" s="3">
        <f t="shared" ref="BP7:BW7" si="7">BP8/BP11</f>
        <v>0.94</v>
      </c>
      <c r="BQ7" s="3">
        <f t="shared" si="7"/>
        <v>0.94</v>
      </c>
      <c r="BR7" s="3">
        <f t="shared" si="7"/>
        <v>0.94</v>
      </c>
      <c r="BS7" s="3">
        <f t="shared" si="7"/>
        <v>0.94</v>
      </c>
      <c r="BT7" s="3">
        <f t="shared" si="7"/>
        <v>0.94</v>
      </c>
      <c r="BU7" s="3">
        <f t="shared" si="7"/>
        <v>0.94</v>
      </c>
      <c r="BV7" s="3">
        <f t="shared" si="7"/>
        <v>0.94</v>
      </c>
      <c r="BW7" s="3">
        <f t="shared" si="7"/>
        <v>0.94</v>
      </c>
    </row>
    <row r="8" spans="1:75" outlineLevel="1" x14ac:dyDescent="0.25">
      <c r="A8" t="s">
        <v>43</v>
      </c>
      <c r="C8" s="40">
        <f>Assumptions!A7*Assumptions!B7</f>
        <v>102</v>
      </c>
      <c r="D8" s="40">
        <f>IF(D2=1,Assumptions!$A$7*Assumptions!$G$11,IF(D2&lt;=Assumptions!$F$7+1,(Assumptions!$A$7*(Assumptions!$H$11-Assumptions!$G$11)/(Assumptions!$F$7))+'Pro Forma'!C8,Assumptions!$A$7*Assumptions!$H$11))</f>
        <v>84</v>
      </c>
      <c r="E8" s="40">
        <f>IF(E2=1,Assumptions!$A$7*Assumptions!$G$11,IF(E2&lt;=Assumptions!$F$7+1,(Assumptions!$A$7*(Assumptions!$H$11-Assumptions!$G$11)/(Assumptions!$F$7))+'Pro Forma'!D8,Assumptions!$A$7*Assumptions!$H$11))</f>
        <v>86.4</v>
      </c>
      <c r="F8" s="40">
        <f>IF(F2=1,Assumptions!$A$7*Assumptions!$G$11,IF(F2&lt;=Assumptions!$F$7+1,(Assumptions!$A$7*(Assumptions!$H$11-Assumptions!$G$11)/(Assumptions!$F$7))+'Pro Forma'!E8,Assumptions!$A$7*Assumptions!$H$11))</f>
        <v>88.800000000000011</v>
      </c>
      <c r="G8" s="40">
        <f>IF(G2=1,Assumptions!$A$7*Assumptions!$G$11,IF(G2&lt;=Assumptions!$F$7+1,(Assumptions!$A$7*(Assumptions!$H$11-Assumptions!$G$11)/(Assumptions!$F$7))+'Pro Forma'!F8,Assumptions!$A$7*Assumptions!$H$11))</f>
        <v>91.200000000000017</v>
      </c>
      <c r="H8" s="40">
        <f>IF(H2=1,Assumptions!$A$7*Assumptions!$G$11,IF(H2&lt;=Assumptions!$F$7+1,(Assumptions!$A$7*(Assumptions!$H$11-Assumptions!$G$11)/(Assumptions!$F$7))+'Pro Forma'!G8,Assumptions!$A$7*Assumptions!$H$11))</f>
        <v>93.600000000000023</v>
      </c>
      <c r="I8" s="40">
        <f>IF(I2=1,Assumptions!$A$7*Assumptions!$G$11,IF(I2&lt;=Assumptions!$F$7+1,(Assumptions!$A$7*(Assumptions!$H$11-Assumptions!$G$11)/(Assumptions!$F$7))+'Pro Forma'!H8,Assumptions!$A$7*Assumptions!$H$11))</f>
        <v>96.000000000000028</v>
      </c>
      <c r="J8" s="40">
        <f>IF(J2=1,Assumptions!$A$7*Assumptions!$G$11,IF(J2&lt;=Assumptions!$F$7+1,(Assumptions!$A$7*(Assumptions!$H$11-Assumptions!$G$11)/(Assumptions!$F$7))+'Pro Forma'!I8,Assumptions!$A$7*Assumptions!$H$11))</f>
        <v>98.400000000000034</v>
      </c>
      <c r="K8" s="40">
        <f>IF(K2=1,Assumptions!$A$7*Assumptions!$G$11,IF(K2&lt;=Assumptions!$F$7+1,(Assumptions!$A$7*(Assumptions!$H$11-Assumptions!$G$11)/(Assumptions!$F$7))+'Pro Forma'!J8,Assumptions!$A$7*Assumptions!$H$11))</f>
        <v>100.80000000000004</v>
      </c>
      <c r="L8" s="40">
        <f>IF(L2=1,Assumptions!$A$7*Assumptions!$G$11,IF(L2&lt;=Assumptions!$F$7+1,(Assumptions!$A$7*(Assumptions!$H$11-Assumptions!$G$11)/(Assumptions!$F$7))+'Pro Forma'!K8,Assumptions!$A$7*Assumptions!$H$11))</f>
        <v>103.20000000000005</v>
      </c>
      <c r="M8" s="40">
        <f>IF(M2=1,Assumptions!$A$7*Assumptions!$G$11,IF(M2&lt;=Assumptions!$F$7+1,(Assumptions!$A$7*(Assumptions!$H$11-Assumptions!$G$11)/(Assumptions!$F$7))+'Pro Forma'!L8,Assumptions!$A$7*Assumptions!$H$11))</f>
        <v>105.60000000000005</v>
      </c>
      <c r="N8" s="40">
        <f>IF(N2=1,Assumptions!$A$7*Assumptions!$G$11,IF(N2&lt;=Assumptions!$F$7+1,(Assumptions!$A$7*(Assumptions!$H$11-Assumptions!$G$11)/(Assumptions!$F$7))+'Pro Forma'!M8,Assumptions!$A$7*Assumptions!$H$11))</f>
        <v>108.00000000000006</v>
      </c>
      <c r="O8" s="40">
        <f>IF(O2=1,Assumptions!$A$7*Assumptions!$G$11,IF(O2&lt;=Assumptions!$F$7+1,(Assumptions!$A$7*(Assumptions!$H$11-Assumptions!$G$11)/(Assumptions!$F$7))+'Pro Forma'!N8,Assumptions!$A$7*Assumptions!$H$11))</f>
        <v>110.40000000000006</v>
      </c>
      <c r="P8" s="40">
        <f>IF(P2=1,Assumptions!$A$7*Assumptions!$G$11,IF(P2&lt;=Assumptions!$F$7+1,(Assumptions!$A$7*(Assumptions!$H$11-Assumptions!$G$11)/(Assumptions!$F$7))+'Pro Forma'!O8,Assumptions!$A$7*Assumptions!$H$11))</f>
        <v>112.80000000000007</v>
      </c>
      <c r="Q8" s="40">
        <f>IF(Q2=1,Assumptions!$A$7*Assumptions!$G$11,IF(Q2&lt;=Assumptions!$F$7+1,(Assumptions!$A$7*(Assumptions!$H$11-Assumptions!$G$11)/(Assumptions!$F$7))+'Pro Forma'!P8,Assumptions!$A$7*Assumptions!$H$11))</f>
        <v>112.8</v>
      </c>
      <c r="R8" s="40">
        <f>IF(R2=1,Assumptions!$A$7*Assumptions!$G$11,IF(R2&lt;=Assumptions!$F$7+1,(Assumptions!$A$7*(Assumptions!$H$11-Assumptions!$G$11)/(Assumptions!$F$7))+'Pro Forma'!Q8,Assumptions!$A$7*Assumptions!$H$11))</f>
        <v>112.8</v>
      </c>
      <c r="S8" s="40">
        <f>IF(S2=1,Assumptions!$A$7*Assumptions!$G$11,IF(S2&lt;=Assumptions!$F$7+1,(Assumptions!$A$7*(Assumptions!$H$11-Assumptions!$G$11)/(Assumptions!$F$7))+'Pro Forma'!R8,Assumptions!$A$7*Assumptions!$H$11))</f>
        <v>112.8</v>
      </c>
      <c r="T8" s="40">
        <f>IF(T2=1,Assumptions!$A$7*Assumptions!$G$11,IF(T2&lt;=Assumptions!$F$7+1,(Assumptions!$A$7*(Assumptions!$H$11-Assumptions!$G$11)/(Assumptions!$F$7))+'Pro Forma'!S8,Assumptions!$A$7*Assumptions!$H$11))</f>
        <v>112.8</v>
      </c>
      <c r="U8" s="40">
        <f>IF(U2=1,Assumptions!$A$7*Assumptions!$G$11,IF(U2&lt;=Assumptions!$F$7+1,(Assumptions!$A$7*(Assumptions!$H$11-Assumptions!$G$11)/(Assumptions!$F$7))+'Pro Forma'!T8,Assumptions!$A$7*Assumptions!$H$11))</f>
        <v>112.8</v>
      </c>
      <c r="V8" s="40">
        <f>IF(V2=1,Assumptions!$A$7*Assumptions!$G$11,IF(V2&lt;=Assumptions!$F$7+1,(Assumptions!$A$7*(Assumptions!$H$11-Assumptions!$G$11)/(Assumptions!$F$7))+'Pro Forma'!U8,Assumptions!$A$7*Assumptions!$H$11))</f>
        <v>112.8</v>
      </c>
      <c r="W8" s="40">
        <f>IF(W2=1,Assumptions!$A$7*Assumptions!$G$11,IF(W2&lt;=Assumptions!$F$7+1,(Assumptions!$A$7*(Assumptions!$H$11-Assumptions!$G$11)/(Assumptions!$F$7))+'Pro Forma'!V8,Assumptions!$A$7*Assumptions!$H$11))</f>
        <v>112.8</v>
      </c>
      <c r="X8" s="40">
        <f>IF(X2=1,Assumptions!$A$7*Assumptions!$G$11,IF(X2&lt;=Assumptions!$F$7+1,(Assumptions!$A$7*(Assumptions!$H$11-Assumptions!$G$11)/(Assumptions!$F$7))+'Pro Forma'!W8,Assumptions!$A$7*Assumptions!$H$11))</f>
        <v>112.8</v>
      </c>
      <c r="Y8" s="40">
        <f>IF(Y2=1,Assumptions!$A$7*Assumptions!$G$11,IF(Y2&lt;=Assumptions!$F$7+1,(Assumptions!$A$7*(Assumptions!$H$11-Assumptions!$G$11)/(Assumptions!$F$7))+'Pro Forma'!X8,Assumptions!$A$7*Assumptions!$H$11))</f>
        <v>112.8</v>
      </c>
      <c r="Z8" s="40">
        <f>IF(Z2=1,Assumptions!$A$7*Assumptions!$G$11,IF(Z2&lt;=Assumptions!$F$7+1,(Assumptions!$A$7*(Assumptions!$H$11-Assumptions!$G$11)/(Assumptions!$F$7))+'Pro Forma'!Y8,Assumptions!$A$7*Assumptions!$H$11))</f>
        <v>112.8</v>
      </c>
      <c r="AA8" s="40">
        <f>IF(AA2=1,Assumptions!$A$7*Assumptions!$G$11,IF(AA2&lt;=Assumptions!$F$7+1,(Assumptions!$A$7*(Assumptions!$H$11-Assumptions!$G$11)/(Assumptions!$F$7))+'Pro Forma'!Z8,Assumptions!$A$7*Assumptions!$H$11))</f>
        <v>112.8</v>
      </c>
      <c r="AB8" s="40">
        <f>IF(AB2=1,Assumptions!$A$7*Assumptions!$G$11,IF(AB2&lt;=Assumptions!$F$7+1,(Assumptions!$A$7*(Assumptions!$H$11-Assumptions!$G$11)/(Assumptions!$F$7))+'Pro Forma'!AA8,Assumptions!$A$7*Assumptions!$H$11))</f>
        <v>112.8</v>
      </c>
      <c r="AC8" s="40">
        <f>IF(AC2=1,Assumptions!$A$7*Assumptions!$G$11,IF(AC2&lt;=Assumptions!$F$7+1,(Assumptions!$A$7*(Assumptions!$H$11-Assumptions!$G$11)/(Assumptions!$F$7))+'Pro Forma'!AB8,Assumptions!$A$7*Assumptions!$H$11))</f>
        <v>112.8</v>
      </c>
      <c r="AD8" s="40">
        <f>IF(AD2=1,Assumptions!$A$7*Assumptions!$G$11,IF(AD2&lt;=Assumptions!$F$7+1,(Assumptions!$A$7*(Assumptions!$H$11-Assumptions!$G$11)/(Assumptions!$F$7))+'Pro Forma'!AC8,Assumptions!$A$7*Assumptions!$H$11))</f>
        <v>112.8</v>
      </c>
      <c r="AE8" s="40">
        <f>IF(AE2=1,Assumptions!$A$7*Assumptions!$G$11,IF(AE2&lt;=Assumptions!$F$7+1,(Assumptions!$A$7*(Assumptions!$H$11-Assumptions!$G$11)/(Assumptions!$F$7))+'Pro Forma'!AD8,Assumptions!$A$7*Assumptions!$H$11))</f>
        <v>112.8</v>
      </c>
      <c r="AF8" s="40">
        <f>IF(AF2=1,Assumptions!$A$7*Assumptions!$G$11,IF(AF2&lt;=Assumptions!$F$7+1,(Assumptions!$A$7*(Assumptions!$H$11-Assumptions!$G$11)/(Assumptions!$F$7))+'Pro Forma'!AE8,Assumptions!$A$7*Assumptions!$H$11))</f>
        <v>112.8</v>
      </c>
      <c r="AG8" s="40">
        <f>IF(AG2=1,Assumptions!$A$7*Assumptions!$G$11,IF(AG2&lt;=Assumptions!$F$7+1,(Assumptions!$A$7*(Assumptions!$H$11-Assumptions!$G$11)/(Assumptions!$F$7))+'Pro Forma'!AF8,Assumptions!$A$7*Assumptions!$H$11))</f>
        <v>112.8</v>
      </c>
      <c r="AH8" s="40">
        <f>IF(AH2=1,Assumptions!$A$7*Assumptions!$G$11,IF(AH2&lt;=Assumptions!$F$7+1,(Assumptions!$A$7*(Assumptions!$H$11-Assumptions!$G$11)/(Assumptions!$F$7))+'Pro Forma'!AG8,Assumptions!$A$7*Assumptions!$H$11))</f>
        <v>112.8</v>
      </c>
      <c r="AI8" s="40">
        <f>IF(AI2=1,Assumptions!$A$7*Assumptions!$G$11,IF(AI2&lt;=Assumptions!$F$7+1,(Assumptions!$A$7*(Assumptions!$H$11-Assumptions!$G$11)/(Assumptions!$F$7))+'Pro Forma'!AH8,Assumptions!$A$7*Assumptions!$H$11))</f>
        <v>112.8</v>
      </c>
      <c r="AJ8" s="40">
        <f>IF(AJ2=1,Assumptions!$A$7*Assumptions!$G$11,IF(AJ2&lt;=Assumptions!$F$7+1,(Assumptions!$A$7*(Assumptions!$H$11-Assumptions!$G$11)/(Assumptions!$F$7))+'Pro Forma'!AI8,Assumptions!$A$7*Assumptions!$H$11))</f>
        <v>112.8</v>
      </c>
      <c r="AK8" s="40">
        <f>IF(AK2=1,Assumptions!$A$7*Assumptions!$G$11,IF(AK2&lt;=Assumptions!$F$7+1,(Assumptions!$A$7*(Assumptions!$H$11-Assumptions!$G$11)/(Assumptions!$F$7))+'Pro Forma'!AJ8,Assumptions!$A$7*Assumptions!$H$11))</f>
        <v>112.8</v>
      </c>
      <c r="AL8" s="40">
        <f>IF(AL2=1,Assumptions!$A$7*Assumptions!$G$11,IF(AL2&lt;=Assumptions!$F$7+1,(Assumptions!$A$7*(Assumptions!$H$11-Assumptions!$G$11)/(Assumptions!$F$7))+'Pro Forma'!AK8,Assumptions!$A$7*Assumptions!$H$11))</f>
        <v>112.8</v>
      </c>
      <c r="AM8" s="40">
        <f>IF(AM2=1,Assumptions!$A$7*Assumptions!$G$11,IF(AM2&lt;=Assumptions!$F$7+1,(Assumptions!$A$7*(Assumptions!$H$11-Assumptions!$G$11)/(Assumptions!$F$7))+'Pro Forma'!AL8,Assumptions!$A$7*Assumptions!$H$11))</f>
        <v>112.8</v>
      </c>
      <c r="AN8" s="40">
        <f>IF(AN2=1,Assumptions!$A$7*Assumptions!$G$11,IF(AN2&lt;=Assumptions!$F$7+1,(Assumptions!$A$7*(Assumptions!$H$11-Assumptions!$G$11)/(Assumptions!$F$7))+'Pro Forma'!AM8,Assumptions!$A$7*Assumptions!$H$11))</f>
        <v>112.8</v>
      </c>
      <c r="AO8" s="40">
        <f>IF(AO2=1,Assumptions!$A$7*Assumptions!$G$11,IF(AO2&lt;=Assumptions!$F$7+1,(Assumptions!$A$7*(Assumptions!$H$11-Assumptions!$G$11)/(Assumptions!$F$7))+'Pro Forma'!AN8,Assumptions!$A$7*Assumptions!$H$11))</f>
        <v>112.8</v>
      </c>
      <c r="AP8" s="40">
        <f>IF(AP2=1,Assumptions!$A$7*Assumptions!$G$11,IF(AP2&lt;=Assumptions!$F$7+1,(Assumptions!$A$7*(Assumptions!$H$11-Assumptions!$G$11)/(Assumptions!$F$7))+'Pro Forma'!AO8,Assumptions!$A$7*Assumptions!$H$11))</f>
        <v>112.8</v>
      </c>
      <c r="AQ8" s="40">
        <f>IF(AQ2=1,Assumptions!$A$7*Assumptions!$G$11,IF(AQ2&lt;=Assumptions!$F$7+1,(Assumptions!$A$7*(Assumptions!$H$11-Assumptions!$G$11)/(Assumptions!$F$7))+'Pro Forma'!AP8,Assumptions!$A$7*Assumptions!$H$11))</f>
        <v>112.8</v>
      </c>
      <c r="AR8" s="40">
        <f>IF(AR2=1,Assumptions!$A$7*Assumptions!$G$11,IF(AR2&lt;=Assumptions!$F$7+1,(Assumptions!$A$7*(Assumptions!$H$11-Assumptions!$G$11)/(Assumptions!$F$7))+'Pro Forma'!AQ8,Assumptions!$A$7*Assumptions!$H$11))</f>
        <v>112.8</v>
      </c>
      <c r="AS8" s="40">
        <f>IF(AS2=1,Assumptions!$A$7*Assumptions!$G$11,IF(AS2&lt;=Assumptions!$F$7+1,(Assumptions!$A$7*(Assumptions!$H$11-Assumptions!$G$11)/(Assumptions!$F$7))+'Pro Forma'!AR8,Assumptions!$A$7*Assumptions!$H$11))</f>
        <v>112.8</v>
      </c>
      <c r="AT8" s="40">
        <f>IF(AT2=1,Assumptions!$A$7*Assumptions!$G$11,IF(AT2&lt;=Assumptions!$F$7+1,(Assumptions!$A$7*(Assumptions!$H$11-Assumptions!$G$11)/(Assumptions!$F$7))+'Pro Forma'!AS8,Assumptions!$A$7*Assumptions!$H$11))</f>
        <v>112.8</v>
      </c>
      <c r="AU8" s="40">
        <f>IF(AU2=1,Assumptions!$A$7*Assumptions!$G$11,IF(AU2&lt;=Assumptions!$F$7+1,(Assumptions!$A$7*(Assumptions!$H$11-Assumptions!$G$11)/(Assumptions!$F$7))+'Pro Forma'!AT8,Assumptions!$A$7*Assumptions!$H$11))</f>
        <v>112.8</v>
      </c>
      <c r="AV8" s="40">
        <f>IF(AV2=1,Assumptions!$A$7*Assumptions!$G$11,IF(AV2&lt;=Assumptions!$F$7+1,(Assumptions!$A$7*(Assumptions!$H$11-Assumptions!$G$11)/(Assumptions!$F$7))+'Pro Forma'!AU8,Assumptions!$A$7*Assumptions!$H$11))</f>
        <v>112.8</v>
      </c>
      <c r="AW8" s="40">
        <f>IF(AW2=1,Assumptions!$A$7*Assumptions!$G$11,IF(AW2&lt;=Assumptions!$F$7+1,(Assumptions!$A$7*(Assumptions!$H$11-Assumptions!$G$11)/(Assumptions!$F$7))+'Pro Forma'!AV8,Assumptions!$A$7*Assumptions!$H$11))</f>
        <v>112.8</v>
      </c>
      <c r="AX8" s="40">
        <f>IF(AX2=1,Assumptions!$A$7*Assumptions!$G$11,IF(AX2&lt;=Assumptions!$F$7+1,(Assumptions!$A$7*(Assumptions!$H$11-Assumptions!$G$11)/(Assumptions!$F$7))+'Pro Forma'!AW8,Assumptions!$A$7*Assumptions!$H$11))</f>
        <v>112.8</v>
      </c>
      <c r="AY8" s="40">
        <f>IF(AY2=1,Assumptions!$A$7*Assumptions!$G$11,IF(AY2&lt;=Assumptions!$F$7+1,(Assumptions!$A$7*(Assumptions!$H$11-Assumptions!$G$11)/(Assumptions!$F$7))+'Pro Forma'!AX8,Assumptions!$A$7*Assumptions!$H$11))</f>
        <v>112.8</v>
      </c>
      <c r="AZ8" s="40">
        <f>IF(AZ2=1,Assumptions!$A$7*Assumptions!$G$11,IF(AZ2&lt;=Assumptions!$F$7+1,(Assumptions!$A$7*(Assumptions!$H$11-Assumptions!$G$11)/(Assumptions!$F$7))+'Pro Forma'!AY8,Assumptions!$A$7*Assumptions!$H$11))</f>
        <v>112.8</v>
      </c>
      <c r="BA8" s="40">
        <f>IF(BA2=1,Assumptions!$A$7*Assumptions!$G$11,IF(BA2&lt;=Assumptions!$F$7+1,(Assumptions!$A$7*(Assumptions!$H$11-Assumptions!$G$11)/(Assumptions!$F$7))+'Pro Forma'!AZ8,Assumptions!$A$7*Assumptions!$H$11))</f>
        <v>112.8</v>
      </c>
      <c r="BB8" s="40">
        <f>IF(BB2=1,Assumptions!$A$7*Assumptions!$G$11,IF(BB2&lt;=Assumptions!$F$7+1,(Assumptions!$A$7*(Assumptions!$H$11-Assumptions!$G$11)/(Assumptions!$F$7))+'Pro Forma'!BA8,Assumptions!$A$7*Assumptions!$H$11))</f>
        <v>112.8</v>
      </c>
      <c r="BC8" s="40">
        <f>IF(BC2=1,Assumptions!$A$7*Assumptions!$G$11,IF(BC2&lt;=Assumptions!$F$7+1,(Assumptions!$A$7*(Assumptions!$H$11-Assumptions!$G$11)/(Assumptions!$F$7))+'Pro Forma'!BB8,Assumptions!$A$7*Assumptions!$H$11))</f>
        <v>112.8</v>
      </c>
      <c r="BD8" s="40">
        <f>IF(BD2=1,Assumptions!$A$7*Assumptions!$G$11,IF(BD2&lt;=Assumptions!$F$7+1,(Assumptions!$A$7*(Assumptions!$H$11-Assumptions!$G$11)/(Assumptions!$F$7))+'Pro Forma'!BC8,Assumptions!$A$7*Assumptions!$H$11))</f>
        <v>112.8</v>
      </c>
      <c r="BE8" s="40">
        <f>IF(BE2=1,Assumptions!$A$7*Assumptions!$G$11,IF(BE2&lt;=Assumptions!$F$7+1,(Assumptions!$A$7*(Assumptions!$H$11-Assumptions!$G$11)/(Assumptions!$F$7))+'Pro Forma'!BD8,Assumptions!$A$7*Assumptions!$H$11))</f>
        <v>112.8</v>
      </c>
      <c r="BF8" s="40">
        <f>IF(BF2=1,Assumptions!$A$7*Assumptions!$G$11,IF(BF2&lt;=Assumptions!$F$7+1,(Assumptions!$A$7*(Assumptions!$H$11-Assumptions!$G$11)/(Assumptions!$F$7))+'Pro Forma'!BE8,Assumptions!$A$7*Assumptions!$H$11))</f>
        <v>112.8</v>
      </c>
      <c r="BG8" s="40">
        <f>IF(BG2=1,Assumptions!$A$7*Assumptions!$G$11,IF(BG2&lt;=Assumptions!$F$7+1,(Assumptions!$A$7*(Assumptions!$H$11-Assumptions!$G$11)/(Assumptions!$F$7))+'Pro Forma'!BF8,Assumptions!$A$7*Assumptions!$H$11))</f>
        <v>112.8</v>
      </c>
      <c r="BH8" s="40">
        <f>IF(BH2=1,Assumptions!$A$7*Assumptions!$G$11,IF(BH2&lt;=Assumptions!$F$7+1,(Assumptions!$A$7*(Assumptions!$H$11-Assumptions!$G$11)/(Assumptions!$F$7))+'Pro Forma'!BG8,Assumptions!$A$7*Assumptions!$H$11))</f>
        <v>112.8</v>
      </c>
      <c r="BI8" s="40">
        <f>IF(BI2=1,Assumptions!$A$7*Assumptions!$G$11,IF(BI2&lt;=Assumptions!$F$7+1,(Assumptions!$A$7*(Assumptions!$H$11-Assumptions!$G$11)/(Assumptions!$F$7))+'Pro Forma'!BH8,Assumptions!$A$7*Assumptions!$H$11))</f>
        <v>112.8</v>
      </c>
      <c r="BJ8" s="40">
        <f>IF(BJ2=1,Assumptions!$A$7*Assumptions!$G$11,IF(BJ2&lt;=Assumptions!$F$7+1,(Assumptions!$A$7*(Assumptions!$H$11-Assumptions!$G$11)/(Assumptions!$F$7))+'Pro Forma'!BI8,Assumptions!$A$7*Assumptions!$H$11))</f>
        <v>112.8</v>
      </c>
      <c r="BK8" s="40">
        <f>IF(BK2=1,Assumptions!$A$7*Assumptions!$G$11,IF(BK2&lt;=Assumptions!$F$7+1,(Assumptions!$A$7*(Assumptions!$H$11-Assumptions!$G$11)/(Assumptions!$F$7))+'Pro Forma'!BJ8,Assumptions!$A$7*Assumptions!$H$11))</f>
        <v>112.8</v>
      </c>
      <c r="BL8" s="40">
        <f>IF(BL2=1,Assumptions!$A$7*Assumptions!$G$11,IF(BL2&lt;=Assumptions!$F$7+1,(Assumptions!$A$7*(Assumptions!$H$11-Assumptions!$G$11)/(Assumptions!$F$7))+'Pro Forma'!BK8,Assumptions!$A$7*Assumptions!$H$11))</f>
        <v>112.8</v>
      </c>
      <c r="BM8" s="40">
        <f>IF(BM2=1,Assumptions!$A$7*Assumptions!$G$11,IF(BM2&lt;=Assumptions!$F$7+1,(Assumptions!$A$7*(Assumptions!$H$11-Assumptions!$G$11)/(Assumptions!$F$7))+'Pro Forma'!BL8,Assumptions!$A$7*Assumptions!$H$11))</f>
        <v>112.8</v>
      </c>
      <c r="BN8" s="40">
        <f>IF(BN2=1,Assumptions!$A$7*Assumptions!$G$11,IF(BN2&lt;=Assumptions!$F$7+1,(Assumptions!$A$7*(Assumptions!$H$11-Assumptions!$G$11)/(Assumptions!$F$7))+'Pro Forma'!BM8,Assumptions!$A$7*Assumptions!$H$11))</f>
        <v>112.8</v>
      </c>
      <c r="BO8" s="40">
        <f>IF(BO2=1,Assumptions!$A$7*Assumptions!$G$11,IF(BO2&lt;=Assumptions!$F$7+1,(Assumptions!$A$7*(Assumptions!$H$11-Assumptions!$G$11)/(Assumptions!$F$7))+'Pro Forma'!BN8,Assumptions!$A$7*Assumptions!$H$11))</f>
        <v>112.8</v>
      </c>
      <c r="BP8" s="40">
        <f>IF(BP2=1,Assumptions!$A$7*Assumptions!$G$11,IF(BP2&lt;=Assumptions!$F$7+1,(Assumptions!$A$7*(Assumptions!$H$11-Assumptions!$G$11)/(Assumptions!$F$7))+'Pro Forma'!BO8,Assumptions!$A$7*Assumptions!$H$11))</f>
        <v>112.8</v>
      </c>
      <c r="BQ8" s="40">
        <f>IF(BQ2=1,Assumptions!$A$7*Assumptions!$G$11,IF(BQ2&lt;=Assumptions!$F$7+1,(Assumptions!$A$7*(Assumptions!$H$11-Assumptions!$G$11)/(Assumptions!$F$7))+'Pro Forma'!BP8,Assumptions!$A$7*Assumptions!$H$11))</f>
        <v>112.8</v>
      </c>
      <c r="BR8" s="40">
        <f>IF(BR2=1,Assumptions!$A$7*Assumptions!$G$11,IF(BR2&lt;=Assumptions!$F$7+1,(Assumptions!$A$7*(Assumptions!$H$11-Assumptions!$G$11)/(Assumptions!$F$7))+'Pro Forma'!BQ8,Assumptions!$A$7*Assumptions!$H$11))</f>
        <v>112.8</v>
      </c>
      <c r="BS8" s="40">
        <f>IF(BS2=1,Assumptions!$A$7*Assumptions!$G$11,IF(BS2&lt;=Assumptions!$F$7+1,(Assumptions!$A$7*(Assumptions!$H$11-Assumptions!$G$11)/(Assumptions!$F$7))+'Pro Forma'!BR8,Assumptions!$A$7*Assumptions!$H$11))</f>
        <v>112.8</v>
      </c>
      <c r="BT8" s="40">
        <f>IF(BT2=1,Assumptions!$A$7*Assumptions!$G$11,IF(BT2&lt;=Assumptions!$F$7+1,(Assumptions!$A$7*(Assumptions!$H$11-Assumptions!$G$11)/(Assumptions!$F$7))+'Pro Forma'!BS8,Assumptions!$A$7*Assumptions!$H$11))</f>
        <v>112.8</v>
      </c>
      <c r="BU8" s="40">
        <f>IF(BU2=1,Assumptions!$A$7*Assumptions!$G$11,IF(BU2&lt;=Assumptions!$F$7+1,(Assumptions!$A$7*(Assumptions!$H$11-Assumptions!$G$11)/(Assumptions!$F$7))+'Pro Forma'!BT8,Assumptions!$A$7*Assumptions!$H$11))</f>
        <v>112.8</v>
      </c>
      <c r="BV8" s="40">
        <f>IF(BV2=1,Assumptions!$A$7*Assumptions!$G$11,IF(BV2&lt;=Assumptions!$F$7+1,(Assumptions!$A$7*(Assumptions!$H$11-Assumptions!$G$11)/(Assumptions!$F$7))+'Pro Forma'!BU8,Assumptions!$A$7*Assumptions!$H$11))</f>
        <v>112.8</v>
      </c>
      <c r="BW8" s="40">
        <f>IF(BW2=1,Assumptions!$A$7*Assumptions!$G$11,IF(BW2&lt;=Assumptions!$F$7+1,(Assumptions!$A$7*(Assumptions!$H$11-Assumptions!$G$11)/(Assumptions!$F$7))+'Pro Forma'!BV8,Assumptions!$A$7*Assumptions!$H$11))</f>
        <v>112.8</v>
      </c>
    </row>
    <row r="9" spans="1:75" outlineLevel="1" x14ac:dyDescent="0.25">
      <c r="A9" t="s">
        <v>44</v>
      </c>
      <c r="C9" s="40">
        <f>Assumptions!A7</f>
        <v>120</v>
      </c>
      <c r="D9" s="40">
        <f>D11-D10</f>
        <v>120</v>
      </c>
      <c r="E9" s="40">
        <f t="shared" ref="E9:BP9" si="8">E11-E10</f>
        <v>110</v>
      </c>
      <c r="F9" s="40">
        <f t="shared" si="8"/>
        <v>100</v>
      </c>
      <c r="G9" s="40">
        <f t="shared" si="8"/>
        <v>90</v>
      </c>
      <c r="H9" s="40">
        <f t="shared" si="8"/>
        <v>80</v>
      </c>
      <c r="I9" s="40">
        <f t="shared" si="8"/>
        <v>70</v>
      </c>
      <c r="J9" s="40">
        <f t="shared" si="8"/>
        <v>60</v>
      </c>
      <c r="K9" s="40">
        <f t="shared" si="8"/>
        <v>50</v>
      </c>
      <c r="L9" s="40">
        <f t="shared" si="8"/>
        <v>40</v>
      </c>
      <c r="M9" s="40">
        <f t="shared" si="8"/>
        <v>30</v>
      </c>
      <c r="N9" s="40">
        <f t="shared" si="8"/>
        <v>20</v>
      </c>
      <c r="O9" s="40">
        <f t="shared" si="8"/>
        <v>10</v>
      </c>
      <c r="P9" s="40">
        <f t="shared" si="8"/>
        <v>0</v>
      </c>
      <c r="Q9" s="40">
        <f t="shared" si="8"/>
        <v>0</v>
      </c>
      <c r="R9" s="40">
        <f t="shared" si="8"/>
        <v>0</v>
      </c>
      <c r="S9" s="40">
        <f t="shared" si="8"/>
        <v>0</v>
      </c>
      <c r="T9" s="40">
        <f t="shared" si="8"/>
        <v>0</v>
      </c>
      <c r="U9" s="40">
        <f t="shared" si="8"/>
        <v>0</v>
      </c>
      <c r="V9" s="40">
        <f t="shared" si="8"/>
        <v>0</v>
      </c>
      <c r="W9" s="40">
        <f t="shared" si="8"/>
        <v>0</v>
      </c>
      <c r="X9" s="40">
        <f t="shared" si="8"/>
        <v>0</v>
      </c>
      <c r="Y9" s="40">
        <f t="shared" si="8"/>
        <v>0</v>
      </c>
      <c r="Z9" s="40">
        <f t="shared" si="8"/>
        <v>0</v>
      </c>
      <c r="AA9" s="40">
        <f t="shared" si="8"/>
        <v>0</v>
      </c>
      <c r="AB9" s="40">
        <f t="shared" si="8"/>
        <v>0</v>
      </c>
      <c r="AC9" s="40">
        <f t="shared" si="8"/>
        <v>0</v>
      </c>
      <c r="AD9" s="40">
        <f t="shared" si="8"/>
        <v>0</v>
      </c>
      <c r="AE9" s="40">
        <f t="shared" si="8"/>
        <v>0</v>
      </c>
      <c r="AF9" s="40">
        <f t="shared" si="8"/>
        <v>0</v>
      </c>
      <c r="AG9" s="40">
        <f t="shared" si="8"/>
        <v>0</v>
      </c>
      <c r="AH9" s="40">
        <f t="shared" si="8"/>
        <v>0</v>
      </c>
      <c r="AI9" s="40">
        <f t="shared" si="8"/>
        <v>0</v>
      </c>
      <c r="AJ9" s="40">
        <f t="shared" si="8"/>
        <v>0</v>
      </c>
      <c r="AK9" s="40">
        <f t="shared" si="8"/>
        <v>0</v>
      </c>
      <c r="AL9" s="40">
        <f t="shared" si="8"/>
        <v>0</v>
      </c>
      <c r="AM9" s="40">
        <f t="shared" si="8"/>
        <v>0</v>
      </c>
      <c r="AN9" s="40">
        <f t="shared" si="8"/>
        <v>0</v>
      </c>
      <c r="AO9" s="40">
        <f t="shared" si="8"/>
        <v>0</v>
      </c>
      <c r="AP9" s="40">
        <f t="shared" si="8"/>
        <v>0</v>
      </c>
      <c r="AQ9" s="40">
        <f t="shared" si="8"/>
        <v>0</v>
      </c>
      <c r="AR9" s="40">
        <f t="shared" si="8"/>
        <v>0</v>
      </c>
      <c r="AS9" s="40">
        <f t="shared" si="8"/>
        <v>0</v>
      </c>
      <c r="AT9" s="40">
        <f t="shared" si="8"/>
        <v>0</v>
      </c>
      <c r="AU9" s="40">
        <f t="shared" si="8"/>
        <v>0</v>
      </c>
      <c r="AV9" s="40">
        <f t="shared" si="8"/>
        <v>0</v>
      </c>
      <c r="AW9" s="40">
        <f t="shared" si="8"/>
        <v>0</v>
      </c>
      <c r="AX9" s="40">
        <f t="shared" si="8"/>
        <v>0</v>
      </c>
      <c r="AY9" s="40">
        <f t="shared" si="8"/>
        <v>0</v>
      </c>
      <c r="AZ9" s="40">
        <f t="shared" si="8"/>
        <v>0</v>
      </c>
      <c r="BA9" s="40">
        <f t="shared" si="8"/>
        <v>0</v>
      </c>
      <c r="BB9" s="40">
        <f t="shared" si="8"/>
        <v>0</v>
      </c>
      <c r="BC9" s="40">
        <f t="shared" si="8"/>
        <v>0</v>
      </c>
      <c r="BD9" s="40">
        <f t="shared" si="8"/>
        <v>0</v>
      </c>
      <c r="BE9" s="40">
        <f t="shared" si="8"/>
        <v>0</v>
      </c>
      <c r="BF9" s="40">
        <f t="shared" si="8"/>
        <v>0</v>
      </c>
      <c r="BG9" s="40">
        <f t="shared" si="8"/>
        <v>0</v>
      </c>
      <c r="BH9" s="40">
        <f t="shared" si="8"/>
        <v>0</v>
      </c>
      <c r="BI9" s="40">
        <f t="shared" si="8"/>
        <v>0</v>
      </c>
      <c r="BJ9" s="40">
        <f t="shared" si="8"/>
        <v>0</v>
      </c>
      <c r="BK9" s="40">
        <f t="shared" si="8"/>
        <v>0</v>
      </c>
      <c r="BL9" s="40">
        <f t="shared" si="8"/>
        <v>0</v>
      </c>
      <c r="BM9" s="40">
        <f t="shared" si="8"/>
        <v>0</v>
      </c>
      <c r="BN9" s="40">
        <f t="shared" si="8"/>
        <v>0</v>
      </c>
      <c r="BO9" s="40">
        <f t="shared" si="8"/>
        <v>0</v>
      </c>
      <c r="BP9" s="40">
        <f t="shared" si="8"/>
        <v>0</v>
      </c>
      <c r="BQ9" s="40">
        <f t="shared" ref="BQ9:BW9" si="9">BQ11-BQ10</f>
        <v>0</v>
      </c>
      <c r="BR9" s="40">
        <f t="shared" si="9"/>
        <v>0</v>
      </c>
      <c r="BS9" s="40">
        <f t="shared" si="9"/>
        <v>0</v>
      </c>
      <c r="BT9" s="40">
        <f t="shared" si="9"/>
        <v>0</v>
      </c>
      <c r="BU9" s="40">
        <f t="shared" si="9"/>
        <v>0</v>
      </c>
      <c r="BV9" s="40">
        <f t="shared" si="9"/>
        <v>0</v>
      </c>
      <c r="BW9" s="40">
        <f t="shared" si="9"/>
        <v>0</v>
      </c>
    </row>
    <row r="10" spans="1:75" outlineLevel="1" x14ac:dyDescent="0.25">
      <c r="A10" t="s">
        <v>45</v>
      </c>
      <c r="C10" s="40">
        <v>0</v>
      </c>
      <c r="D10" s="40">
        <f>IF(AND(D2&gt;=2,D2&lt;=Assumptions!$F$7+1),'Pro Forma'!C10+(Assumptions!$A$7/Assumptions!$F$7),'Pro Forma'!C10)</f>
        <v>0</v>
      </c>
      <c r="E10" s="40">
        <f>IF(AND(E2&gt;=2,E2&lt;=Assumptions!$F$7+1),'Pro Forma'!D10+(Assumptions!$A$7/Assumptions!$F$7),'Pro Forma'!D10)</f>
        <v>10</v>
      </c>
      <c r="F10" s="40">
        <f>IF(AND(F2&gt;=2,F2&lt;=Assumptions!$F$7+1),'Pro Forma'!E10+(Assumptions!$A$7/Assumptions!$F$7),'Pro Forma'!E10)</f>
        <v>20</v>
      </c>
      <c r="G10" s="40">
        <f>IF(AND(G2&gt;=2,G2&lt;=Assumptions!$F$7+1),'Pro Forma'!F10+(Assumptions!$A$7/Assumptions!$F$7),'Pro Forma'!F10)</f>
        <v>30</v>
      </c>
      <c r="H10" s="40">
        <f>IF(AND(H2&gt;=2,H2&lt;=Assumptions!$F$7+1),'Pro Forma'!G10+(Assumptions!$A$7/Assumptions!$F$7),'Pro Forma'!G10)</f>
        <v>40</v>
      </c>
      <c r="I10" s="40">
        <f>IF(AND(I2&gt;=2,I2&lt;=Assumptions!$F$7+1),'Pro Forma'!H10+(Assumptions!$A$7/Assumptions!$F$7),'Pro Forma'!H10)</f>
        <v>50</v>
      </c>
      <c r="J10" s="40">
        <f>IF(AND(J2&gt;=2,J2&lt;=Assumptions!$F$7+1),'Pro Forma'!I10+(Assumptions!$A$7/Assumptions!$F$7),'Pro Forma'!I10)</f>
        <v>60</v>
      </c>
      <c r="K10" s="40">
        <f>IF(AND(K2&gt;=2,K2&lt;=Assumptions!$F$7+1),'Pro Forma'!J10+(Assumptions!$A$7/Assumptions!$F$7),'Pro Forma'!J10)</f>
        <v>70</v>
      </c>
      <c r="L10" s="40">
        <f>IF(AND(L2&gt;=2,L2&lt;=Assumptions!$F$7+1),'Pro Forma'!K10+(Assumptions!$A$7/Assumptions!$F$7),'Pro Forma'!K10)</f>
        <v>80</v>
      </c>
      <c r="M10" s="40">
        <f>IF(AND(M2&gt;=2,M2&lt;=Assumptions!$F$7+1),'Pro Forma'!L10+(Assumptions!$A$7/Assumptions!$F$7),'Pro Forma'!L10)</f>
        <v>90</v>
      </c>
      <c r="N10" s="40">
        <f>IF(AND(N2&gt;=2,N2&lt;=Assumptions!$F$7+1),'Pro Forma'!M10+(Assumptions!$A$7/Assumptions!$F$7),'Pro Forma'!M10)</f>
        <v>100</v>
      </c>
      <c r="O10" s="40">
        <f>IF(AND(O2&gt;=2,O2&lt;=Assumptions!$F$7+1),'Pro Forma'!N10+(Assumptions!$A$7/Assumptions!$F$7),'Pro Forma'!N10)</f>
        <v>110</v>
      </c>
      <c r="P10" s="40">
        <f>IF(AND(P2&gt;=2,P2&lt;=Assumptions!$F$7+1),'Pro Forma'!O10+(Assumptions!$A$7/Assumptions!$F$7),'Pro Forma'!O10)</f>
        <v>120</v>
      </c>
      <c r="Q10" s="40">
        <f>IF(AND(Q2&gt;=2,Q2&lt;=Assumptions!$F$7+1),'Pro Forma'!P10+(Assumptions!$A$7/Assumptions!$F$7),'Pro Forma'!P10)</f>
        <v>120</v>
      </c>
      <c r="R10" s="40">
        <f>IF(AND(R2&gt;=2,R2&lt;=Assumptions!$F$7+1),'Pro Forma'!Q10+(Assumptions!$A$7/Assumptions!$F$7),'Pro Forma'!Q10)</f>
        <v>120</v>
      </c>
      <c r="S10" s="40">
        <f>IF(AND(S2&gt;=2,S2&lt;=Assumptions!$F$7+1),'Pro Forma'!R10+(Assumptions!$A$7/Assumptions!$F$7),'Pro Forma'!R10)</f>
        <v>120</v>
      </c>
      <c r="T10" s="40">
        <f>IF(AND(T2&gt;=2,T2&lt;=Assumptions!$F$7+1),'Pro Forma'!S10+(Assumptions!$A$7/Assumptions!$F$7),'Pro Forma'!S10)</f>
        <v>120</v>
      </c>
      <c r="U10" s="40">
        <f>IF(AND(U2&gt;=2,U2&lt;=Assumptions!$F$7+1),'Pro Forma'!T10+(Assumptions!$A$7/Assumptions!$F$7),'Pro Forma'!T10)</f>
        <v>120</v>
      </c>
      <c r="V10" s="40">
        <f>IF(AND(V2&gt;=2,V2&lt;=Assumptions!$F$7+1),'Pro Forma'!U10+(Assumptions!$A$7/Assumptions!$F$7),'Pro Forma'!U10)</f>
        <v>120</v>
      </c>
      <c r="W10" s="40">
        <f>IF(AND(W2&gt;=2,W2&lt;=Assumptions!$F$7+1),'Pro Forma'!V10+(Assumptions!$A$7/Assumptions!$F$7),'Pro Forma'!V10)</f>
        <v>120</v>
      </c>
      <c r="X10" s="40">
        <f>IF(AND(X2&gt;=2,X2&lt;=Assumptions!$F$7+1),'Pro Forma'!W10+(Assumptions!$A$7/Assumptions!$F$7),'Pro Forma'!W10)</f>
        <v>120</v>
      </c>
      <c r="Y10" s="40">
        <f>IF(AND(Y2&gt;=2,Y2&lt;=Assumptions!$F$7+1),'Pro Forma'!X10+(Assumptions!$A$7/Assumptions!$F$7),'Pro Forma'!X10)</f>
        <v>120</v>
      </c>
      <c r="Z10" s="40">
        <f>IF(AND(Z2&gt;=2,Z2&lt;=Assumptions!$F$7+1),'Pro Forma'!Y10+(Assumptions!$A$7/Assumptions!$F$7),'Pro Forma'!Y10)</f>
        <v>120</v>
      </c>
      <c r="AA10" s="40">
        <f>IF(AND(AA2&gt;=2,AA2&lt;=Assumptions!$F$7+1),'Pro Forma'!Z10+(Assumptions!$A$7/Assumptions!$F$7),'Pro Forma'!Z10)</f>
        <v>120</v>
      </c>
      <c r="AB10" s="40">
        <f>IF(AND(AB2&gt;=2,AB2&lt;=Assumptions!$F$7+1),'Pro Forma'!AA10+(Assumptions!$A$7/Assumptions!$F$7),'Pro Forma'!AA10)</f>
        <v>120</v>
      </c>
      <c r="AC10" s="40">
        <f>IF(AND(AC2&gt;=2,AC2&lt;=Assumptions!$F$7+1),'Pro Forma'!AB10+(Assumptions!$A$7/Assumptions!$F$7),'Pro Forma'!AB10)</f>
        <v>120</v>
      </c>
      <c r="AD10" s="40">
        <f>IF(AND(AD2&gt;=2,AD2&lt;=Assumptions!$F$7+1),'Pro Forma'!AC10+(Assumptions!$A$7/Assumptions!$F$7),'Pro Forma'!AC10)</f>
        <v>120</v>
      </c>
      <c r="AE10" s="40">
        <f>IF(AND(AE2&gt;=2,AE2&lt;=Assumptions!$F$7+1),'Pro Forma'!AD10+(Assumptions!$A$7/Assumptions!$F$7),'Pro Forma'!AD10)</f>
        <v>120</v>
      </c>
      <c r="AF10" s="40">
        <f>IF(AND(AF2&gt;=2,AF2&lt;=Assumptions!$F$7+1),'Pro Forma'!AE10+(Assumptions!$A$7/Assumptions!$F$7),'Pro Forma'!AE10)</f>
        <v>120</v>
      </c>
      <c r="AG10" s="40">
        <f>IF(AND(AG2&gt;=2,AG2&lt;=Assumptions!$F$7+1),'Pro Forma'!AF10+(Assumptions!$A$7/Assumptions!$F$7),'Pro Forma'!AF10)</f>
        <v>120</v>
      </c>
      <c r="AH10" s="40">
        <f>IF(AND(AH2&gt;=2,AH2&lt;=Assumptions!$F$7+1),'Pro Forma'!AG10+(Assumptions!$A$7/Assumptions!$F$7),'Pro Forma'!AG10)</f>
        <v>120</v>
      </c>
      <c r="AI10" s="40">
        <f>IF(AND(AI2&gt;=2,AI2&lt;=Assumptions!$F$7+1),'Pro Forma'!AH10+(Assumptions!$A$7/Assumptions!$F$7),'Pro Forma'!AH10)</f>
        <v>120</v>
      </c>
      <c r="AJ10" s="40">
        <f>IF(AND(AJ2&gt;=2,AJ2&lt;=Assumptions!$F$7+1),'Pro Forma'!AI10+(Assumptions!$A$7/Assumptions!$F$7),'Pro Forma'!AI10)</f>
        <v>120</v>
      </c>
      <c r="AK10" s="40">
        <f>IF(AND(AK2&gt;=2,AK2&lt;=Assumptions!$F$7+1),'Pro Forma'!AJ10+(Assumptions!$A$7/Assumptions!$F$7),'Pro Forma'!AJ10)</f>
        <v>120</v>
      </c>
      <c r="AL10" s="40">
        <f>IF(AND(AL2&gt;=2,AL2&lt;=Assumptions!$F$7+1),'Pro Forma'!AK10+(Assumptions!$A$7/Assumptions!$F$7),'Pro Forma'!AK10)</f>
        <v>120</v>
      </c>
      <c r="AM10" s="40">
        <f>IF(AND(AM2&gt;=2,AM2&lt;=Assumptions!$F$7+1),'Pro Forma'!AL10+(Assumptions!$A$7/Assumptions!$F$7),'Pro Forma'!AL10)</f>
        <v>120</v>
      </c>
      <c r="AN10" s="40">
        <f>IF(AND(AN2&gt;=2,AN2&lt;=Assumptions!$F$7+1),'Pro Forma'!AM10+(Assumptions!$A$7/Assumptions!$F$7),'Pro Forma'!AM10)</f>
        <v>120</v>
      </c>
      <c r="AO10" s="40">
        <f>IF(AND(AO2&gt;=2,AO2&lt;=Assumptions!$F$7+1),'Pro Forma'!AN10+(Assumptions!$A$7/Assumptions!$F$7),'Pro Forma'!AN10)</f>
        <v>120</v>
      </c>
      <c r="AP10" s="40">
        <f>IF(AND(AP2&gt;=2,AP2&lt;=Assumptions!$F$7+1),'Pro Forma'!AO10+(Assumptions!$A$7/Assumptions!$F$7),'Pro Forma'!AO10)</f>
        <v>120</v>
      </c>
      <c r="AQ10" s="40">
        <f>IF(AND(AQ2&gt;=2,AQ2&lt;=Assumptions!$F$7+1),'Pro Forma'!AP10+(Assumptions!$A$7/Assumptions!$F$7),'Pro Forma'!AP10)</f>
        <v>120</v>
      </c>
      <c r="AR10" s="40">
        <f>IF(AND(AR2&gt;=2,AR2&lt;=Assumptions!$F$7+1),'Pro Forma'!AQ10+(Assumptions!$A$7/Assumptions!$F$7),'Pro Forma'!AQ10)</f>
        <v>120</v>
      </c>
      <c r="AS10" s="40">
        <f>IF(AND(AS2&gt;=2,AS2&lt;=Assumptions!$F$7+1),'Pro Forma'!AR10+(Assumptions!$A$7/Assumptions!$F$7),'Pro Forma'!AR10)</f>
        <v>120</v>
      </c>
      <c r="AT10" s="40">
        <f>IF(AND(AT2&gt;=2,AT2&lt;=Assumptions!$F$7+1),'Pro Forma'!AS10+(Assumptions!$A$7/Assumptions!$F$7),'Pro Forma'!AS10)</f>
        <v>120</v>
      </c>
      <c r="AU10" s="40">
        <f>IF(AND(AU2&gt;=2,AU2&lt;=Assumptions!$F$7+1),'Pro Forma'!AT10+(Assumptions!$A$7/Assumptions!$F$7),'Pro Forma'!AT10)</f>
        <v>120</v>
      </c>
      <c r="AV10" s="40">
        <f>IF(AND(AV2&gt;=2,AV2&lt;=Assumptions!$F$7+1),'Pro Forma'!AU10+(Assumptions!$A$7/Assumptions!$F$7),'Pro Forma'!AU10)</f>
        <v>120</v>
      </c>
      <c r="AW10" s="40">
        <f>IF(AND(AW2&gt;=2,AW2&lt;=Assumptions!$F$7+1),'Pro Forma'!AV10+(Assumptions!$A$7/Assumptions!$F$7),'Pro Forma'!AV10)</f>
        <v>120</v>
      </c>
      <c r="AX10" s="40">
        <f>IF(AND(AX2&gt;=2,AX2&lt;=Assumptions!$F$7+1),'Pro Forma'!AW10+(Assumptions!$A$7/Assumptions!$F$7),'Pro Forma'!AW10)</f>
        <v>120</v>
      </c>
      <c r="AY10" s="40">
        <f>IF(AND(AY2&gt;=2,AY2&lt;=Assumptions!$F$7+1),'Pro Forma'!AX10+(Assumptions!$A$7/Assumptions!$F$7),'Pro Forma'!AX10)</f>
        <v>120</v>
      </c>
      <c r="AZ10" s="40">
        <f>IF(AND(AZ2&gt;=2,AZ2&lt;=Assumptions!$F$7+1),'Pro Forma'!AY10+(Assumptions!$A$7/Assumptions!$F$7),'Pro Forma'!AY10)</f>
        <v>120</v>
      </c>
      <c r="BA10" s="40">
        <f>IF(AND(BA2&gt;=2,BA2&lt;=Assumptions!$F$7+1),'Pro Forma'!AZ10+(Assumptions!$A$7/Assumptions!$F$7),'Pro Forma'!AZ10)</f>
        <v>120</v>
      </c>
      <c r="BB10" s="40">
        <f>IF(AND(BB2&gt;=2,BB2&lt;=Assumptions!$F$7+1),'Pro Forma'!BA10+(Assumptions!$A$7/Assumptions!$F$7),'Pro Forma'!BA10)</f>
        <v>120</v>
      </c>
      <c r="BC10" s="40">
        <f>IF(AND(BC2&gt;=2,BC2&lt;=Assumptions!$F$7+1),'Pro Forma'!BB10+(Assumptions!$A$7/Assumptions!$F$7),'Pro Forma'!BB10)</f>
        <v>120</v>
      </c>
      <c r="BD10" s="40">
        <f>IF(AND(BD2&gt;=2,BD2&lt;=Assumptions!$F$7+1),'Pro Forma'!BC10+(Assumptions!$A$7/Assumptions!$F$7),'Pro Forma'!BC10)</f>
        <v>120</v>
      </c>
      <c r="BE10" s="40">
        <f>IF(AND(BE2&gt;=2,BE2&lt;=Assumptions!$F$7+1),'Pro Forma'!BD10+(Assumptions!$A$7/Assumptions!$F$7),'Pro Forma'!BD10)</f>
        <v>120</v>
      </c>
      <c r="BF10" s="40">
        <f>IF(AND(BF2&gt;=2,BF2&lt;=Assumptions!$F$7+1),'Pro Forma'!BE10+(Assumptions!$A$7/Assumptions!$F$7),'Pro Forma'!BE10)</f>
        <v>120</v>
      </c>
      <c r="BG10" s="40">
        <f>IF(AND(BG2&gt;=2,BG2&lt;=Assumptions!$F$7+1),'Pro Forma'!BF10+(Assumptions!$A$7/Assumptions!$F$7),'Pro Forma'!BF10)</f>
        <v>120</v>
      </c>
      <c r="BH10" s="40">
        <f>IF(AND(BH2&gt;=2,BH2&lt;=Assumptions!$F$7+1),'Pro Forma'!BG10+(Assumptions!$A$7/Assumptions!$F$7),'Pro Forma'!BG10)</f>
        <v>120</v>
      </c>
      <c r="BI10" s="40">
        <f>IF(AND(BI2&gt;=2,BI2&lt;=Assumptions!$F$7+1),'Pro Forma'!BH10+(Assumptions!$A$7/Assumptions!$F$7),'Pro Forma'!BH10)</f>
        <v>120</v>
      </c>
      <c r="BJ10" s="40">
        <f>IF(AND(BJ2&gt;=2,BJ2&lt;=Assumptions!$F$7+1),'Pro Forma'!BI10+(Assumptions!$A$7/Assumptions!$F$7),'Pro Forma'!BI10)</f>
        <v>120</v>
      </c>
      <c r="BK10" s="40">
        <f>IF(AND(BK2&gt;=2,BK2&lt;=Assumptions!$F$7+1),'Pro Forma'!BJ10+(Assumptions!$A$7/Assumptions!$F$7),'Pro Forma'!BJ10)</f>
        <v>120</v>
      </c>
      <c r="BL10" s="40">
        <f>IF(AND(BL2&gt;=2,BL2&lt;=Assumptions!$F$7+1),'Pro Forma'!BK10+(Assumptions!$A$7/Assumptions!$F$7),'Pro Forma'!BK10)</f>
        <v>120</v>
      </c>
      <c r="BM10" s="40">
        <f>IF(AND(BM2&gt;=2,BM2&lt;=Assumptions!$F$7+1),'Pro Forma'!BL10+(Assumptions!$A$7/Assumptions!$F$7),'Pro Forma'!BL10)</f>
        <v>120</v>
      </c>
      <c r="BN10" s="40">
        <f>IF(AND(BN2&gt;=2,BN2&lt;=Assumptions!$F$7+1),'Pro Forma'!BM10+(Assumptions!$A$7/Assumptions!$F$7),'Pro Forma'!BM10)</f>
        <v>120</v>
      </c>
      <c r="BO10" s="40">
        <f>IF(AND(BO2&gt;=2,BO2&lt;=Assumptions!$F$7+1),'Pro Forma'!BN10+(Assumptions!$A$7/Assumptions!$F$7),'Pro Forma'!BN10)</f>
        <v>120</v>
      </c>
      <c r="BP10" s="40">
        <f>IF(AND(BP2&gt;=2,BP2&lt;=Assumptions!$F$7+1),'Pro Forma'!BO10+(Assumptions!$A$7/Assumptions!$F$7),'Pro Forma'!BO10)</f>
        <v>120</v>
      </c>
      <c r="BQ10" s="40">
        <f>IF(AND(BQ2&gt;=2,BQ2&lt;=Assumptions!$F$7+1),'Pro Forma'!BP10+(Assumptions!$A$7/Assumptions!$F$7),'Pro Forma'!BP10)</f>
        <v>120</v>
      </c>
      <c r="BR10" s="40">
        <f>IF(AND(BR2&gt;=2,BR2&lt;=Assumptions!$F$7+1),'Pro Forma'!BQ10+(Assumptions!$A$7/Assumptions!$F$7),'Pro Forma'!BQ10)</f>
        <v>120</v>
      </c>
      <c r="BS10" s="40">
        <f>IF(AND(BS2&gt;=2,BS2&lt;=Assumptions!$F$7+1),'Pro Forma'!BR10+(Assumptions!$A$7/Assumptions!$F$7),'Pro Forma'!BR10)</f>
        <v>120</v>
      </c>
      <c r="BT10" s="40">
        <f>IF(AND(BT2&gt;=2,BT2&lt;=Assumptions!$F$7+1),'Pro Forma'!BS10+(Assumptions!$A$7/Assumptions!$F$7),'Pro Forma'!BS10)</f>
        <v>120</v>
      </c>
      <c r="BU10" s="40">
        <f>IF(AND(BU2&gt;=2,BU2&lt;=Assumptions!$F$7+1),'Pro Forma'!BT10+(Assumptions!$A$7/Assumptions!$F$7),'Pro Forma'!BT10)</f>
        <v>120</v>
      </c>
      <c r="BV10" s="40">
        <f>IF(AND(BV2&gt;=2,BV2&lt;=Assumptions!$F$7+1),'Pro Forma'!BU10+(Assumptions!$A$7/Assumptions!$F$7),'Pro Forma'!BU10)</f>
        <v>120</v>
      </c>
      <c r="BW10" s="40">
        <f>IF(AND(BW2&gt;=2,BW2&lt;=Assumptions!$F$7+1),'Pro Forma'!BV10+(Assumptions!$A$7/Assumptions!$F$7),'Pro Forma'!BV10)</f>
        <v>120</v>
      </c>
    </row>
    <row r="11" spans="1:75" outlineLevel="1" x14ac:dyDescent="0.25">
      <c r="A11" t="s">
        <v>46</v>
      </c>
      <c r="C11" s="40">
        <f>Assumptions!$A$7</f>
        <v>120</v>
      </c>
      <c r="D11" s="40">
        <f>Assumptions!$A$7</f>
        <v>120</v>
      </c>
      <c r="E11" s="40">
        <f>Assumptions!$A$7</f>
        <v>120</v>
      </c>
      <c r="F11" s="40">
        <f>Assumptions!$A$7</f>
        <v>120</v>
      </c>
      <c r="G11" s="40">
        <f>Assumptions!$A$7</f>
        <v>120</v>
      </c>
      <c r="H11" s="40">
        <f>Assumptions!$A$7</f>
        <v>120</v>
      </c>
      <c r="I11" s="40">
        <f>Assumptions!$A$7</f>
        <v>120</v>
      </c>
      <c r="J11" s="40">
        <f>Assumptions!$A$7</f>
        <v>120</v>
      </c>
      <c r="K11" s="40">
        <f>Assumptions!$A$7</f>
        <v>120</v>
      </c>
      <c r="L11" s="40">
        <f>Assumptions!$A$7</f>
        <v>120</v>
      </c>
      <c r="M11" s="40">
        <f>Assumptions!$A$7</f>
        <v>120</v>
      </c>
      <c r="N11" s="40">
        <f>Assumptions!$A$7</f>
        <v>120</v>
      </c>
      <c r="O11" s="40">
        <f>Assumptions!$A$7</f>
        <v>120</v>
      </c>
      <c r="P11" s="40">
        <f>Assumptions!$A$7</f>
        <v>120</v>
      </c>
      <c r="Q11" s="40">
        <f>Assumptions!$A$7</f>
        <v>120</v>
      </c>
      <c r="R11" s="40">
        <f>Assumptions!$A$7</f>
        <v>120</v>
      </c>
      <c r="S11" s="40">
        <f>Assumptions!$A$7</f>
        <v>120</v>
      </c>
      <c r="T11" s="40">
        <f>Assumptions!$A$7</f>
        <v>120</v>
      </c>
      <c r="U11" s="40">
        <f>Assumptions!$A$7</f>
        <v>120</v>
      </c>
      <c r="V11" s="40">
        <f>Assumptions!$A$7</f>
        <v>120</v>
      </c>
      <c r="W11" s="40">
        <f>Assumptions!$A$7</f>
        <v>120</v>
      </c>
      <c r="X11" s="40">
        <f>Assumptions!$A$7</f>
        <v>120</v>
      </c>
      <c r="Y11" s="40">
        <f>Assumptions!$A$7</f>
        <v>120</v>
      </c>
      <c r="Z11" s="40">
        <f>Assumptions!$A$7</f>
        <v>120</v>
      </c>
      <c r="AA11" s="40">
        <f>Assumptions!$A$7</f>
        <v>120</v>
      </c>
      <c r="AB11" s="40">
        <f>Assumptions!$A$7</f>
        <v>120</v>
      </c>
      <c r="AC11" s="40">
        <f>Assumptions!$A$7</f>
        <v>120</v>
      </c>
      <c r="AD11" s="40">
        <f>Assumptions!$A$7</f>
        <v>120</v>
      </c>
      <c r="AE11" s="40">
        <f>Assumptions!$A$7</f>
        <v>120</v>
      </c>
      <c r="AF11" s="40">
        <f>Assumptions!$A$7</f>
        <v>120</v>
      </c>
      <c r="AG11" s="40">
        <f>Assumptions!$A$7</f>
        <v>120</v>
      </c>
      <c r="AH11" s="40">
        <f>Assumptions!$A$7</f>
        <v>120</v>
      </c>
      <c r="AI11" s="40">
        <f>Assumptions!$A$7</f>
        <v>120</v>
      </c>
      <c r="AJ11" s="40">
        <f>Assumptions!$A$7</f>
        <v>120</v>
      </c>
      <c r="AK11" s="40">
        <f>Assumptions!$A$7</f>
        <v>120</v>
      </c>
      <c r="AL11" s="40">
        <f>Assumptions!$A$7</f>
        <v>120</v>
      </c>
      <c r="AM11" s="40">
        <f>Assumptions!$A$7</f>
        <v>120</v>
      </c>
      <c r="AN11" s="40">
        <f>Assumptions!$A$7</f>
        <v>120</v>
      </c>
      <c r="AO11" s="40">
        <f>Assumptions!$A$7</f>
        <v>120</v>
      </c>
      <c r="AP11" s="40">
        <f>Assumptions!$A$7</f>
        <v>120</v>
      </c>
      <c r="AQ11" s="40">
        <f>Assumptions!$A$7</f>
        <v>120</v>
      </c>
      <c r="AR11" s="40">
        <f>Assumptions!$A$7</f>
        <v>120</v>
      </c>
      <c r="AS11" s="40">
        <f>Assumptions!$A$7</f>
        <v>120</v>
      </c>
      <c r="AT11" s="40">
        <f>Assumptions!$A$7</f>
        <v>120</v>
      </c>
      <c r="AU11" s="40">
        <f>Assumptions!$A$7</f>
        <v>120</v>
      </c>
      <c r="AV11" s="40">
        <f>Assumptions!$A$7</f>
        <v>120</v>
      </c>
      <c r="AW11" s="40">
        <f>Assumptions!$A$7</f>
        <v>120</v>
      </c>
      <c r="AX11" s="40">
        <f>Assumptions!$A$7</f>
        <v>120</v>
      </c>
      <c r="AY11" s="40">
        <f>Assumptions!$A$7</f>
        <v>120</v>
      </c>
      <c r="AZ11" s="40">
        <f>Assumptions!$A$7</f>
        <v>120</v>
      </c>
      <c r="BA11" s="40">
        <f>Assumptions!$A$7</f>
        <v>120</v>
      </c>
      <c r="BB11" s="40">
        <f>Assumptions!$A$7</f>
        <v>120</v>
      </c>
      <c r="BC11" s="40">
        <f>Assumptions!$A$7</f>
        <v>120</v>
      </c>
      <c r="BD11" s="40">
        <f>Assumptions!$A$7</f>
        <v>120</v>
      </c>
      <c r="BE11" s="40">
        <f>Assumptions!$A$7</f>
        <v>120</v>
      </c>
      <c r="BF11" s="40">
        <f>Assumptions!$A$7</f>
        <v>120</v>
      </c>
      <c r="BG11" s="40">
        <f>Assumptions!$A$7</f>
        <v>120</v>
      </c>
      <c r="BH11" s="40">
        <f>Assumptions!$A$7</f>
        <v>120</v>
      </c>
      <c r="BI11" s="40">
        <f>Assumptions!$A$7</f>
        <v>120</v>
      </c>
      <c r="BJ11" s="40">
        <f>Assumptions!$A$7</f>
        <v>120</v>
      </c>
      <c r="BK11" s="40">
        <f>Assumptions!$A$7</f>
        <v>120</v>
      </c>
      <c r="BL11" s="40">
        <f>Assumptions!$A$7</f>
        <v>120</v>
      </c>
      <c r="BM11" s="40">
        <f>Assumptions!$A$7</f>
        <v>120</v>
      </c>
      <c r="BN11" s="40">
        <f>Assumptions!$A$7</f>
        <v>120</v>
      </c>
      <c r="BO11" s="40">
        <f>Assumptions!$A$7</f>
        <v>120</v>
      </c>
      <c r="BP11" s="40">
        <f>Assumptions!$A$7</f>
        <v>120</v>
      </c>
      <c r="BQ11" s="40">
        <f>Assumptions!$A$7</f>
        <v>120</v>
      </c>
      <c r="BR11" s="40">
        <f>Assumptions!$A$7</f>
        <v>120</v>
      </c>
      <c r="BS11" s="40">
        <f>Assumptions!$A$7</f>
        <v>120</v>
      </c>
      <c r="BT11" s="40">
        <f>Assumptions!$A$7</f>
        <v>120</v>
      </c>
      <c r="BU11" s="40">
        <f>Assumptions!$A$7</f>
        <v>120</v>
      </c>
      <c r="BV11" s="40">
        <f>Assumptions!$A$7</f>
        <v>120</v>
      </c>
      <c r="BW11" s="40">
        <f>Assumptions!$A$7</f>
        <v>120</v>
      </c>
    </row>
    <row r="12" spans="1:75" outlineLevel="1" x14ac:dyDescent="0.25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</row>
    <row r="13" spans="1:75" outlineLevel="1" x14ac:dyDescent="0.25">
      <c r="A13" t="s">
        <v>54</v>
      </c>
      <c r="C13" s="40"/>
      <c r="D13" s="40">
        <f>MIN(Assumptions!$C$7,Assumptions!$A$7*Assumptions!$E$11*'Pro Forma'!D7)</f>
        <v>67.199999999999989</v>
      </c>
      <c r="E13" s="40">
        <f>MIN(Assumptions!$C$7,Assumptions!$A$7*Assumptions!$E$11*'Pro Forma'!E7)</f>
        <v>69.12</v>
      </c>
      <c r="F13" s="40">
        <f>MIN(Assumptions!$C$7,Assumptions!$A$7*Assumptions!$E$11*'Pro Forma'!F7)</f>
        <v>71.040000000000006</v>
      </c>
      <c r="G13" s="40">
        <f>MIN(Assumptions!$C$7,Assumptions!$A$7*Assumptions!$E$11*'Pro Forma'!G7)</f>
        <v>72.960000000000008</v>
      </c>
      <c r="H13" s="40">
        <f>MIN(Assumptions!$C$7,Assumptions!$A$7*Assumptions!$E$11*'Pro Forma'!H7)</f>
        <v>74.88000000000001</v>
      </c>
      <c r="I13" s="40">
        <f>MIN(Assumptions!$C$7,Assumptions!$A$7*Assumptions!$E$11*'Pro Forma'!I7)</f>
        <v>76.800000000000026</v>
      </c>
      <c r="J13" s="40">
        <f>MIN(Assumptions!$C$7,Assumptions!$A$7*Assumptions!$E$11*'Pro Forma'!J7)</f>
        <v>78.720000000000027</v>
      </c>
      <c r="K13" s="40">
        <f>MIN(Assumptions!$C$7,Assumptions!$A$7*Assumptions!$E$11*'Pro Forma'!K7)</f>
        <v>80</v>
      </c>
      <c r="L13" s="40">
        <f>MIN(Assumptions!$C$7,Assumptions!$A$7*Assumptions!$E$11*'Pro Forma'!L7)</f>
        <v>80</v>
      </c>
      <c r="M13" s="40">
        <f>MIN(Assumptions!$C$7,Assumptions!$A$7*Assumptions!$E$11*'Pro Forma'!M7)</f>
        <v>80</v>
      </c>
      <c r="N13" s="40">
        <f>MIN(Assumptions!$C$7,Assumptions!$A$7*Assumptions!$E$11*'Pro Forma'!N7)</f>
        <v>80</v>
      </c>
      <c r="O13" s="40">
        <f>MIN(Assumptions!$C$7,Assumptions!$A$7*Assumptions!$E$11*'Pro Forma'!O7)</f>
        <v>80</v>
      </c>
      <c r="P13" s="40">
        <f>MIN(Assumptions!$C$7,Assumptions!$A$7*Assumptions!$E$11*'Pro Forma'!P7)</f>
        <v>80</v>
      </c>
      <c r="Q13" s="40">
        <f>MIN(Assumptions!$C$7,Assumptions!$A$7*Assumptions!$E$11*'Pro Forma'!Q7)</f>
        <v>80</v>
      </c>
      <c r="R13" s="40">
        <f>MIN(Assumptions!$C$7,Assumptions!$A$7*Assumptions!$E$11*'Pro Forma'!R7)</f>
        <v>80</v>
      </c>
      <c r="S13" s="40">
        <f>MIN(Assumptions!$C$7,Assumptions!$A$7*Assumptions!$E$11*'Pro Forma'!S7)</f>
        <v>80</v>
      </c>
      <c r="T13" s="40">
        <f>MIN(Assumptions!$C$7,Assumptions!$A$7*Assumptions!$E$11*'Pro Forma'!T7)</f>
        <v>80</v>
      </c>
      <c r="U13" s="40">
        <f>MIN(Assumptions!$C$7,Assumptions!$A$7*Assumptions!$E$11*'Pro Forma'!U7)</f>
        <v>80</v>
      </c>
      <c r="V13" s="40">
        <f>MIN(Assumptions!$C$7,Assumptions!$A$7*Assumptions!$E$11*'Pro Forma'!V7)</f>
        <v>80</v>
      </c>
      <c r="W13" s="40">
        <f>MIN(Assumptions!$C$7,Assumptions!$A$7*Assumptions!$E$11*'Pro Forma'!W7)</f>
        <v>80</v>
      </c>
      <c r="X13" s="40">
        <f>MIN(Assumptions!$C$7,Assumptions!$A$7*Assumptions!$E$11*'Pro Forma'!X7)</f>
        <v>80</v>
      </c>
      <c r="Y13" s="40">
        <f>MIN(Assumptions!$C$7,Assumptions!$A$7*Assumptions!$E$11*'Pro Forma'!Y7)</f>
        <v>80</v>
      </c>
      <c r="Z13" s="40">
        <f>MIN(Assumptions!$C$7,Assumptions!$A$7*Assumptions!$E$11*'Pro Forma'!Z7)</f>
        <v>80</v>
      </c>
      <c r="AA13" s="40">
        <f>MIN(Assumptions!$C$7,Assumptions!$A$7*Assumptions!$E$11*'Pro Forma'!AA7)</f>
        <v>80</v>
      </c>
      <c r="AB13" s="40">
        <f>MIN(Assumptions!$C$7,Assumptions!$A$7*Assumptions!$E$11*'Pro Forma'!AB7)</f>
        <v>80</v>
      </c>
      <c r="AC13" s="40">
        <f>MIN(Assumptions!$C$7,Assumptions!$A$7*Assumptions!$E$11*'Pro Forma'!AC7)</f>
        <v>80</v>
      </c>
      <c r="AD13" s="40">
        <f>MIN(Assumptions!$C$7,Assumptions!$A$7*Assumptions!$E$11*'Pro Forma'!AD7)</f>
        <v>80</v>
      </c>
      <c r="AE13" s="40">
        <f>MIN(Assumptions!$C$7,Assumptions!$A$7*Assumptions!$E$11*'Pro Forma'!AE7)</f>
        <v>80</v>
      </c>
      <c r="AF13" s="40">
        <f>MIN(Assumptions!$C$7,Assumptions!$A$7*Assumptions!$E$11*'Pro Forma'!AF7)</f>
        <v>80</v>
      </c>
      <c r="AG13" s="40">
        <f>MIN(Assumptions!$C$7,Assumptions!$A$7*Assumptions!$E$11*'Pro Forma'!AG7)</f>
        <v>80</v>
      </c>
      <c r="AH13" s="40">
        <f>MIN(Assumptions!$C$7,Assumptions!$A$7*Assumptions!$E$11*'Pro Forma'!AH7)</f>
        <v>80</v>
      </c>
      <c r="AI13" s="40">
        <f>MIN(Assumptions!$C$7,Assumptions!$A$7*Assumptions!$E$11*'Pro Forma'!AI7)</f>
        <v>80</v>
      </c>
      <c r="AJ13" s="40">
        <f>MIN(Assumptions!$C$7,Assumptions!$A$7*Assumptions!$E$11*'Pro Forma'!AJ7)</f>
        <v>80</v>
      </c>
      <c r="AK13" s="40">
        <f>MIN(Assumptions!$C$7,Assumptions!$A$7*Assumptions!$E$11*'Pro Forma'!AK7)</f>
        <v>80</v>
      </c>
      <c r="AL13" s="40">
        <f>MIN(Assumptions!$C$7,Assumptions!$A$7*Assumptions!$E$11*'Pro Forma'!AL7)</f>
        <v>80</v>
      </c>
      <c r="AM13" s="40">
        <f>MIN(Assumptions!$C$7,Assumptions!$A$7*Assumptions!$E$11*'Pro Forma'!AM7)</f>
        <v>80</v>
      </c>
      <c r="AN13" s="40">
        <f>MIN(Assumptions!$C$7,Assumptions!$A$7*Assumptions!$E$11*'Pro Forma'!AN7)</f>
        <v>80</v>
      </c>
      <c r="AO13" s="40">
        <f>MIN(Assumptions!$C$7,Assumptions!$A$7*Assumptions!$E$11*'Pro Forma'!AO7)</f>
        <v>80</v>
      </c>
      <c r="AP13" s="40">
        <f>MIN(Assumptions!$C$7,Assumptions!$A$7*Assumptions!$E$11*'Pro Forma'!AP7)</f>
        <v>80</v>
      </c>
      <c r="AQ13" s="40">
        <f>MIN(Assumptions!$C$7,Assumptions!$A$7*Assumptions!$E$11*'Pro Forma'!AQ7)</f>
        <v>80</v>
      </c>
      <c r="AR13" s="40">
        <f>MIN(Assumptions!$C$7,Assumptions!$A$7*Assumptions!$E$11*'Pro Forma'!AR7)</f>
        <v>80</v>
      </c>
      <c r="AS13" s="40">
        <f>MIN(Assumptions!$C$7,Assumptions!$A$7*Assumptions!$E$11*'Pro Forma'!AS7)</f>
        <v>80</v>
      </c>
      <c r="AT13" s="40">
        <f>MIN(Assumptions!$C$7,Assumptions!$A$7*Assumptions!$E$11*'Pro Forma'!AT7)</f>
        <v>80</v>
      </c>
      <c r="AU13" s="40">
        <f>MIN(Assumptions!$C$7,Assumptions!$A$7*Assumptions!$E$11*'Pro Forma'!AU7)</f>
        <v>80</v>
      </c>
      <c r="AV13" s="40">
        <f>MIN(Assumptions!$C$7,Assumptions!$A$7*Assumptions!$E$11*'Pro Forma'!AV7)</f>
        <v>80</v>
      </c>
      <c r="AW13" s="40">
        <f>MIN(Assumptions!$C$7,Assumptions!$A$7*Assumptions!$E$11*'Pro Forma'!AW7)</f>
        <v>80</v>
      </c>
      <c r="AX13" s="40">
        <f>MIN(Assumptions!$C$7,Assumptions!$A$7*Assumptions!$E$11*'Pro Forma'!AX7)</f>
        <v>80</v>
      </c>
      <c r="AY13" s="40">
        <f>MIN(Assumptions!$C$7,Assumptions!$A$7*Assumptions!$E$11*'Pro Forma'!AY7)</f>
        <v>80</v>
      </c>
      <c r="AZ13" s="40">
        <f>MIN(Assumptions!$C$7,Assumptions!$A$7*Assumptions!$E$11*'Pro Forma'!AZ7)</f>
        <v>80</v>
      </c>
      <c r="BA13" s="40">
        <f>MIN(Assumptions!$C$7,Assumptions!$A$7*Assumptions!$E$11*'Pro Forma'!BA7)</f>
        <v>80</v>
      </c>
      <c r="BB13" s="40">
        <f>MIN(Assumptions!$C$7,Assumptions!$A$7*Assumptions!$E$11*'Pro Forma'!BB7)</f>
        <v>80</v>
      </c>
      <c r="BC13" s="40">
        <f>MIN(Assumptions!$C$7,Assumptions!$A$7*Assumptions!$E$11*'Pro Forma'!BC7)</f>
        <v>80</v>
      </c>
      <c r="BD13" s="40">
        <f>MIN(Assumptions!$C$7,Assumptions!$A$7*Assumptions!$E$11*'Pro Forma'!BD7)</f>
        <v>80</v>
      </c>
      <c r="BE13" s="40">
        <f>MIN(Assumptions!$C$7,Assumptions!$A$7*Assumptions!$E$11*'Pro Forma'!BE7)</f>
        <v>80</v>
      </c>
      <c r="BF13" s="40">
        <f>MIN(Assumptions!$C$7,Assumptions!$A$7*Assumptions!$E$11*'Pro Forma'!BF7)</f>
        <v>80</v>
      </c>
      <c r="BG13" s="40">
        <f>MIN(Assumptions!$C$7,Assumptions!$A$7*Assumptions!$E$11*'Pro Forma'!BG7)</f>
        <v>80</v>
      </c>
      <c r="BH13" s="40">
        <f>MIN(Assumptions!$C$7,Assumptions!$A$7*Assumptions!$E$11*'Pro Forma'!BH7)</f>
        <v>80</v>
      </c>
      <c r="BI13" s="40">
        <f>MIN(Assumptions!$C$7,Assumptions!$A$7*Assumptions!$E$11*'Pro Forma'!BI7)</f>
        <v>80</v>
      </c>
      <c r="BJ13" s="40">
        <f>MIN(Assumptions!$C$7,Assumptions!$A$7*Assumptions!$E$11*'Pro Forma'!BJ7)</f>
        <v>80</v>
      </c>
      <c r="BK13" s="40">
        <f>MIN(Assumptions!$C$7,Assumptions!$A$7*Assumptions!$E$11*'Pro Forma'!BK7)</f>
        <v>80</v>
      </c>
      <c r="BL13" s="40">
        <f>MIN(Assumptions!$C$7,Assumptions!$A$7*Assumptions!$E$11*'Pro Forma'!BL7)</f>
        <v>80</v>
      </c>
      <c r="BM13" s="40">
        <f>MIN(Assumptions!$C$7,Assumptions!$A$7*Assumptions!$E$11*'Pro Forma'!BM7)</f>
        <v>80</v>
      </c>
      <c r="BN13" s="40">
        <f>MIN(Assumptions!$C$7,Assumptions!$A$7*Assumptions!$E$11*'Pro Forma'!BN7)</f>
        <v>80</v>
      </c>
      <c r="BO13" s="40">
        <f>MIN(Assumptions!$C$7,Assumptions!$A$7*Assumptions!$E$11*'Pro Forma'!BO7)</f>
        <v>80</v>
      </c>
      <c r="BP13" s="40">
        <f>MIN(Assumptions!$C$7,Assumptions!$A$7*Assumptions!$E$11*'Pro Forma'!BP7)</f>
        <v>80</v>
      </c>
      <c r="BQ13" s="40">
        <f>MIN(Assumptions!$C$7,Assumptions!$A$7*Assumptions!$E$11*'Pro Forma'!BQ7)</f>
        <v>80</v>
      </c>
      <c r="BR13" s="40">
        <f>MIN(Assumptions!$C$7,Assumptions!$A$7*Assumptions!$E$11*'Pro Forma'!BR7)</f>
        <v>80</v>
      </c>
      <c r="BS13" s="40">
        <f>MIN(Assumptions!$C$7,Assumptions!$A$7*Assumptions!$E$11*'Pro Forma'!BS7)</f>
        <v>80</v>
      </c>
      <c r="BT13" s="40">
        <f>MIN(Assumptions!$C$7,Assumptions!$A$7*Assumptions!$E$11*'Pro Forma'!BT7)</f>
        <v>80</v>
      </c>
      <c r="BU13" s="40">
        <f>MIN(Assumptions!$C$7,Assumptions!$A$7*Assumptions!$E$11*'Pro Forma'!BU7)</f>
        <v>80</v>
      </c>
      <c r="BV13" s="40">
        <f>MIN(Assumptions!$C$7,Assumptions!$A$7*Assumptions!$E$11*'Pro Forma'!BV7)</f>
        <v>80</v>
      </c>
      <c r="BW13" s="40">
        <f>MIN(Assumptions!$C$7,Assumptions!$A$7*Assumptions!$E$11*'Pro Forma'!BW7)</f>
        <v>80</v>
      </c>
    </row>
    <row r="14" spans="1:75" outlineLevel="1" x14ac:dyDescent="0.25">
      <c r="A14" t="s">
        <v>55</v>
      </c>
      <c r="C14" s="40"/>
      <c r="D14" s="40">
        <f>MIN(Assumptions!$D$7,Assumptions!$A$7*Assumptions!$F$11*'Pro Forma'!D7)</f>
        <v>42</v>
      </c>
      <c r="E14" s="40">
        <f>MIN(Assumptions!$D$7,Assumptions!$A$7*Assumptions!$F$11*'Pro Forma'!E7)</f>
        <v>43.2</v>
      </c>
      <c r="F14" s="40">
        <f>MIN(Assumptions!$D$7,Assumptions!$A$7*Assumptions!$F$11*'Pro Forma'!F7)</f>
        <v>44.400000000000006</v>
      </c>
      <c r="G14" s="40">
        <f>MIN(Assumptions!$D$7,Assumptions!$A$7*Assumptions!$F$11*'Pro Forma'!G7)</f>
        <v>45.600000000000009</v>
      </c>
      <c r="H14" s="40">
        <f>MIN(Assumptions!$D$7,Assumptions!$A$7*Assumptions!$F$11*'Pro Forma'!H7)</f>
        <v>46.800000000000011</v>
      </c>
      <c r="I14" s="40">
        <f>MIN(Assumptions!$D$7,Assumptions!$A$7*Assumptions!$F$11*'Pro Forma'!I7)</f>
        <v>48.000000000000014</v>
      </c>
      <c r="J14" s="40">
        <f>MIN(Assumptions!$D$7,Assumptions!$A$7*Assumptions!$F$11*'Pro Forma'!J7)</f>
        <v>49.200000000000017</v>
      </c>
      <c r="K14" s="40">
        <f>MIN(Assumptions!$D$7,Assumptions!$A$7*Assumptions!$F$11*'Pro Forma'!K7)</f>
        <v>50</v>
      </c>
      <c r="L14" s="40">
        <f>MIN(Assumptions!$D$7,Assumptions!$A$7*Assumptions!$F$11*'Pro Forma'!L7)</f>
        <v>50</v>
      </c>
      <c r="M14" s="40">
        <f>MIN(Assumptions!$D$7,Assumptions!$A$7*Assumptions!$F$11*'Pro Forma'!M7)</f>
        <v>50</v>
      </c>
      <c r="N14" s="40">
        <f>MIN(Assumptions!$D$7,Assumptions!$A$7*Assumptions!$F$11*'Pro Forma'!N7)</f>
        <v>50</v>
      </c>
      <c r="O14" s="40">
        <f>MIN(Assumptions!$D$7,Assumptions!$A$7*Assumptions!$F$11*'Pro Forma'!O7)</f>
        <v>50</v>
      </c>
      <c r="P14" s="40">
        <f>MIN(Assumptions!$D$7,Assumptions!$A$7*Assumptions!$F$11*'Pro Forma'!P7)</f>
        <v>50</v>
      </c>
      <c r="Q14" s="40">
        <f>MIN(Assumptions!$D$7,Assumptions!$A$7*Assumptions!$F$11*'Pro Forma'!Q7)</f>
        <v>50</v>
      </c>
      <c r="R14" s="40">
        <f>MIN(Assumptions!$D$7,Assumptions!$A$7*Assumptions!$F$11*'Pro Forma'!R7)</f>
        <v>50</v>
      </c>
      <c r="S14" s="40">
        <f>MIN(Assumptions!$D$7,Assumptions!$A$7*Assumptions!$F$11*'Pro Forma'!S7)</f>
        <v>50</v>
      </c>
      <c r="T14" s="40">
        <f>MIN(Assumptions!$D$7,Assumptions!$A$7*Assumptions!$F$11*'Pro Forma'!T7)</f>
        <v>50</v>
      </c>
      <c r="U14" s="40">
        <f>MIN(Assumptions!$D$7,Assumptions!$A$7*Assumptions!$F$11*'Pro Forma'!U7)</f>
        <v>50</v>
      </c>
      <c r="V14" s="40">
        <f>MIN(Assumptions!$D$7,Assumptions!$A$7*Assumptions!$F$11*'Pro Forma'!V7)</f>
        <v>50</v>
      </c>
      <c r="W14" s="40">
        <f>MIN(Assumptions!$D$7,Assumptions!$A$7*Assumptions!$F$11*'Pro Forma'!W7)</f>
        <v>50</v>
      </c>
      <c r="X14" s="40">
        <f>MIN(Assumptions!$D$7,Assumptions!$A$7*Assumptions!$F$11*'Pro Forma'!X7)</f>
        <v>50</v>
      </c>
      <c r="Y14" s="40">
        <f>MIN(Assumptions!$D$7,Assumptions!$A$7*Assumptions!$F$11*'Pro Forma'!Y7)</f>
        <v>50</v>
      </c>
      <c r="Z14" s="40">
        <f>MIN(Assumptions!$D$7,Assumptions!$A$7*Assumptions!$F$11*'Pro Forma'!Z7)</f>
        <v>50</v>
      </c>
      <c r="AA14" s="40">
        <f>MIN(Assumptions!$D$7,Assumptions!$A$7*Assumptions!$F$11*'Pro Forma'!AA7)</f>
        <v>50</v>
      </c>
      <c r="AB14" s="40">
        <f>MIN(Assumptions!$D$7,Assumptions!$A$7*Assumptions!$F$11*'Pro Forma'!AB7)</f>
        <v>50</v>
      </c>
      <c r="AC14" s="40">
        <f>MIN(Assumptions!$D$7,Assumptions!$A$7*Assumptions!$F$11*'Pro Forma'!AC7)</f>
        <v>50</v>
      </c>
      <c r="AD14" s="40">
        <f>MIN(Assumptions!$D$7,Assumptions!$A$7*Assumptions!$F$11*'Pro Forma'!AD7)</f>
        <v>50</v>
      </c>
      <c r="AE14" s="40">
        <f>MIN(Assumptions!$D$7,Assumptions!$A$7*Assumptions!$F$11*'Pro Forma'!AE7)</f>
        <v>50</v>
      </c>
      <c r="AF14" s="40">
        <f>MIN(Assumptions!$D$7,Assumptions!$A$7*Assumptions!$F$11*'Pro Forma'!AF7)</f>
        <v>50</v>
      </c>
      <c r="AG14" s="40">
        <f>MIN(Assumptions!$D$7,Assumptions!$A$7*Assumptions!$F$11*'Pro Forma'!AG7)</f>
        <v>50</v>
      </c>
      <c r="AH14" s="40">
        <f>MIN(Assumptions!$D$7,Assumptions!$A$7*Assumptions!$F$11*'Pro Forma'!AH7)</f>
        <v>50</v>
      </c>
      <c r="AI14" s="40">
        <f>MIN(Assumptions!$D$7,Assumptions!$A$7*Assumptions!$F$11*'Pro Forma'!AI7)</f>
        <v>50</v>
      </c>
      <c r="AJ14" s="40">
        <f>MIN(Assumptions!$D$7,Assumptions!$A$7*Assumptions!$F$11*'Pro Forma'!AJ7)</f>
        <v>50</v>
      </c>
      <c r="AK14" s="40">
        <f>MIN(Assumptions!$D$7,Assumptions!$A$7*Assumptions!$F$11*'Pro Forma'!AK7)</f>
        <v>50</v>
      </c>
      <c r="AL14" s="40">
        <f>MIN(Assumptions!$D$7,Assumptions!$A$7*Assumptions!$F$11*'Pro Forma'!AL7)</f>
        <v>50</v>
      </c>
      <c r="AM14" s="40">
        <f>MIN(Assumptions!$D$7,Assumptions!$A$7*Assumptions!$F$11*'Pro Forma'!AM7)</f>
        <v>50</v>
      </c>
      <c r="AN14" s="40">
        <f>MIN(Assumptions!$D$7,Assumptions!$A$7*Assumptions!$F$11*'Pro Forma'!AN7)</f>
        <v>50</v>
      </c>
      <c r="AO14" s="40">
        <f>MIN(Assumptions!$D$7,Assumptions!$A$7*Assumptions!$F$11*'Pro Forma'!AO7)</f>
        <v>50</v>
      </c>
      <c r="AP14" s="40">
        <f>MIN(Assumptions!$D$7,Assumptions!$A$7*Assumptions!$F$11*'Pro Forma'!AP7)</f>
        <v>50</v>
      </c>
      <c r="AQ14" s="40">
        <f>MIN(Assumptions!$D$7,Assumptions!$A$7*Assumptions!$F$11*'Pro Forma'!AQ7)</f>
        <v>50</v>
      </c>
      <c r="AR14" s="40">
        <f>MIN(Assumptions!$D$7,Assumptions!$A$7*Assumptions!$F$11*'Pro Forma'!AR7)</f>
        <v>50</v>
      </c>
      <c r="AS14" s="40">
        <f>MIN(Assumptions!$D$7,Assumptions!$A$7*Assumptions!$F$11*'Pro Forma'!AS7)</f>
        <v>50</v>
      </c>
      <c r="AT14" s="40">
        <f>MIN(Assumptions!$D$7,Assumptions!$A$7*Assumptions!$F$11*'Pro Forma'!AT7)</f>
        <v>50</v>
      </c>
      <c r="AU14" s="40">
        <f>MIN(Assumptions!$D$7,Assumptions!$A$7*Assumptions!$F$11*'Pro Forma'!AU7)</f>
        <v>50</v>
      </c>
      <c r="AV14" s="40">
        <f>MIN(Assumptions!$D$7,Assumptions!$A$7*Assumptions!$F$11*'Pro Forma'!AV7)</f>
        <v>50</v>
      </c>
      <c r="AW14" s="40">
        <f>MIN(Assumptions!$D$7,Assumptions!$A$7*Assumptions!$F$11*'Pro Forma'!AW7)</f>
        <v>50</v>
      </c>
      <c r="AX14" s="40">
        <f>MIN(Assumptions!$D$7,Assumptions!$A$7*Assumptions!$F$11*'Pro Forma'!AX7)</f>
        <v>50</v>
      </c>
      <c r="AY14" s="40">
        <f>MIN(Assumptions!$D$7,Assumptions!$A$7*Assumptions!$F$11*'Pro Forma'!AY7)</f>
        <v>50</v>
      </c>
      <c r="AZ14" s="40">
        <f>MIN(Assumptions!$D$7,Assumptions!$A$7*Assumptions!$F$11*'Pro Forma'!AZ7)</f>
        <v>50</v>
      </c>
      <c r="BA14" s="40">
        <f>MIN(Assumptions!$D$7,Assumptions!$A$7*Assumptions!$F$11*'Pro Forma'!BA7)</f>
        <v>50</v>
      </c>
      <c r="BB14" s="40">
        <f>MIN(Assumptions!$D$7,Assumptions!$A$7*Assumptions!$F$11*'Pro Forma'!BB7)</f>
        <v>50</v>
      </c>
      <c r="BC14" s="40">
        <f>MIN(Assumptions!$D$7,Assumptions!$A$7*Assumptions!$F$11*'Pro Forma'!BC7)</f>
        <v>50</v>
      </c>
      <c r="BD14" s="40">
        <f>MIN(Assumptions!$D$7,Assumptions!$A$7*Assumptions!$F$11*'Pro Forma'!BD7)</f>
        <v>50</v>
      </c>
      <c r="BE14" s="40">
        <f>MIN(Assumptions!$D$7,Assumptions!$A$7*Assumptions!$F$11*'Pro Forma'!BE7)</f>
        <v>50</v>
      </c>
      <c r="BF14" s="40">
        <f>MIN(Assumptions!$D$7,Assumptions!$A$7*Assumptions!$F$11*'Pro Forma'!BF7)</f>
        <v>50</v>
      </c>
      <c r="BG14" s="40">
        <f>MIN(Assumptions!$D$7,Assumptions!$A$7*Assumptions!$F$11*'Pro Forma'!BG7)</f>
        <v>50</v>
      </c>
      <c r="BH14" s="40">
        <f>MIN(Assumptions!$D$7,Assumptions!$A$7*Assumptions!$F$11*'Pro Forma'!BH7)</f>
        <v>50</v>
      </c>
      <c r="BI14" s="40">
        <f>MIN(Assumptions!$D$7,Assumptions!$A$7*Assumptions!$F$11*'Pro Forma'!BI7)</f>
        <v>50</v>
      </c>
      <c r="BJ14" s="40">
        <f>MIN(Assumptions!$D$7,Assumptions!$A$7*Assumptions!$F$11*'Pro Forma'!BJ7)</f>
        <v>50</v>
      </c>
      <c r="BK14" s="40">
        <f>MIN(Assumptions!$D$7,Assumptions!$A$7*Assumptions!$F$11*'Pro Forma'!BK7)</f>
        <v>50</v>
      </c>
      <c r="BL14" s="40">
        <f>MIN(Assumptions!$D$7,Assumptions!$A$7*Assumptions!$F$11*'Pro Forma'!BL7)</f>
        <v>50</v>
      </c>
      <c r="BM14" s="40">
        <f>MIN(Assumptions!$D$7,Assumptions!$A$7*Assumptions!$F$11*'Pro Forma'!BM7)</f>
        <v>50</v>
      </c>
      <c r="BN14" s="40">
        <f>MIN(Assumptions!$D$7,Assumptions!$A$7*Assumptions!$F$11*'Pro Forma'!BN7)</f>
        <v>50</v>
      </c>
      <c r="BO14" s="40">
        <f>MIN(Assumptions!$D$7,Assumptions!$A$7*Assumptions!$F$11*'Pro Forma'!BO7)</f>
        <v>50</v>
      </c>
      <c r="BP14" s="40">
        <f>MIN(Assumptions!$D$7,Assumptions!$A$7*Assumptions!$F$11*'Pro Forma'!BP7)</f>
        <v>50</v>
      </c>
      <c r="BQ14" s="40">
        <f>MIN(Assumptions!$D$7,Assumptions!$A$7*Assumptions!$F$11*'Pro Forma'!BQ7)</f>
        <v>50</v>
      </c>
      <c r="BR14" s="40">
        <f>MIN(Assumptions!$D$7,Assumptions!$A$7*Assumptions!$F$11*'Pro Forma'!BR7)</f>
        <v>50</v>
      </c>
      <c r="BS14" s="40">
        <f>MIN(Assumptions!$D$7,Assumptions!$A$7*Assumptions!$F$11*'Pro Forma'!BS7)</f>
        <v>50</v>
      </c>
      <c r="BT14" s="40">
        <f>MIN(Assumptions!$D$7,Assumptions!$A$7*Assumptions!$F$11*'Pro Forma'!BT7)</f>
        <v>50</v>
      </c>
      <c r="BU14" s="40">
        <f>MIN(Assumptions!$D$7,Assumptions!$A$7*Assumptions!$F$11*'Pro Forma'!BU7)</f>
        <v>50</v>
      </c>
      <c r="BV14" s="40">
        <f>MIN(Assumptions!$D$7,Assumptions!$A$7*Assumptions!$F$11*'Pro Forma'!BV7)</f>
        <v>50</v>
      </c>
      <c r="BW14" s="40">
        <f>MIN(Assumptions!$D$7,Assumptions!$A$7*Assumptions!$F$11*'Pro Forma'!BW7)</f>
        <v>50</v>
      </c>
    </row>
    <row r="15" spans="1:75" outlineLevel="1" x14ac:dyDescent="0.25"/>
    <row r="16" spans="1:75" x14ac:dyDescent="0.25">
      <c r="A16" s="48" t="s">
        <v>48</v>
      </c>
      <c r="B16" s="37">
        <f>SUM($C16:INDEX($C16:$BW16,1,MATCH(EOMONTH(Assumptions!$E$3,0),'Pro Forma'!$C$3:$BW$3,0)))</f>
        <v>14978311.132799998</v>
      </c>
      <c r="C16" s="37"/>
      <c r="D16" s="37">
        <f>(D4*D9)+(D5*D10)</f>
        <v>192000</v>
      </c>
      <c r="E16" s="37">
        <f t="shared" ref="E16:BP16" si="10">(E4*E9)+(E5*E10)</f>
        <v>196000</v>
      </c>
      <c r="F16" s="37">
        <f t="shared" si="10"/>
        <v>200000</v>
      </c>
      <c r="G16" s="37">
        <f t="shared" si="10"/>
        <v>204000</v>
      </c>
      <c r="H16" s="37">
        <f t="shared" si="10"/>
        <v>208000</v>
      </c>
      <c r="I16" s="37">
        <f t="shared" si="10"/>
        <v>212000</v>
      </c>
      <c r="J16" s="37">
        <f t="shared" si="10"/>
        <v>216000</v>
      </c>
      <c r="K16" s="37">
        <f t="shared" si="10"/>
        <v>220000</v>
      </c>
      <c r="L16" s="37">
        <f t="shared" si="10"/>
        <v>224000</v>
      </c>
      <c r="M16" s="37">
        <f t="shared" si="10"/>
        <v>228000</v>
      </c>
      <c r="N16" s="37">
        <f t="shared" si="10"/>
        <v>232000</v>
      </c>
      <c r="O16" s="37">
        <f t="shared" si="10"/>
        <v>236000</v>
      </c>
      <c r="P16" s="37">
        <f t="shared" si="10"/>
        <v>247200</v>
      </c>
      <c r="Q16" s="37">
        <f t="shared" si="10"/>
        <v>247200</v>
      </c>
      <c r="R16" s="37">
        <f t="shared" si="10"/>
        <v>247200</v>
      </c>
      <c r="S16" s="37">
        <f t="shared" si="10"/>
        <v>247200</v>
      </c>
      <c r="T16" s="37">
        <f t="shared" si="10"/>
        <v>247200</v>
      </c>
      <c r="U16" s="37">
        <f t="shared" si="10"/>
        <v>247200</v>
      </c>
      <c r="V16" s="37">
        <f t="shared" si="10"/>
        <v>247200</v>
      </c>
      <c r="W16" s="37">
        <f t="shared" si="10"/>
        <v>247200</v>
      </c>
      <c r="X16" s="37">
        <f t="shared" si="10"/>
        <v>247200</v>
      </c>
      <c r="Y16" s="37">
        <f t="shared" si="10"/>
        <v>247200</v>
      </c>
      <c r="Z16" s="37">
        <f t="shared" si="10"/>
        <v>247200</v>
      </c>
      <c r="AA16" s="37">
        <f t="shared" si="10"/>
        <v>247200</v>
      </c>
      <c r="AB16" s="37">
        <f t="shared" si="10"/>
        <v>254615.99999999997</v>
      </c>
      <c r="AC16" s="37">
        <f t="shared" si="10"/>
        <v>254615.99999999997</v>
      </c>
      <c r="AD16" s="37">
        <f t="shared" si="10"/>
        <v>254615.99999999997</v>
      </c>
      <c r="AE16" s="37">
        <f t="shared" si="10"/>
        <v>254615.99999999997</v>
      </c>
      <c r="AF16" s="37">
        <f t="shared" si="10"/>
        <v>254615.99999999997</v>
      </c>
      <c r="AG16" s="37">
        <f t="shared" si="10"/>
        <v>254615.99999999997</v>
      </c>
      <c r="AH16" s="37">
        <f t="shared" si="10"/>
        <v>254615.99999999997</v>
      </c>
      <c r="AI16" s="37">
        <f t="shared" si="10"/>
        <v>254615.99999999997</v>
      </c>
      <c r="AJ16" s="37">
        <f t="shared" si="10"/>
        <v>254615.99999999997</v>
      </c>
      <c r="AK16" s="37">
        <f t="shared" si="10"/>
        <v>254615.99999999997</v>
      </c>
      <c r="AL16" s="37">
        <f t="shared" si="10"/>
        <v>254615.99999999997</v>
      </c>
      <c r="AM16" s="37">
        <f t="shared" si="10"/>
        <v>254615.99999999997</v>
      </c>
      <c r="AN16" s="37">
        <f t="shared" si="10"/>
        <v>262254.48000000004</v>
      </c>
      <c r="AO16" s="37">
        <f t="shared" si="10"/>
        <v>262254.48000000004</v>
      </c>
      <c r="AP16" s="37">
        <f t="shared" si="10"/>
        <v>262254.48000000004</v>
      </c>
      <c r="AQ16" s="37">
        <f t="shared" si="10"/>
        <v>262254.48000000004</v>
      </c>
      <c r="AR16" s="37">
        <f t="shared" si="10"/>
        <v>262254.48000000004</v>
      </c>
      <c r="AS16" s="37">
        <f t="shared" si="10"/>
        <v>262254.48000000004</v>
      </c>
      <c r="AT16" s="37">
        <f t="shared" si="10"/>
        <v>262254.48000000004</v>
      </c>
      <c r="AU16" s="37">
        <f t="shared" si="10"/>
        <v>262254.48000000004</v>
      </c>
      <c r="AV16" s="37">
        <f t="shared" si="10"/>
        <v>262254.48000000004</v>
      </c>
      <c r="AW16" s="37">
        <f t="shared" si="10"/>
        <v>262254.48000000004</v>
      </c>
      <c r="AX16" s="37">
        <f t="shared" si="10"/>
        <v>262254.48000000004</v>
      </c>
      <c r="AY16" s="37">
        <f t="shared" si="10"/>
        <v>262254.48000000004</v>
      </c>
      <c r="AZ16" s="37">
        <f t="shared" si="10"/>
        <v>270122.11440000002</v>
      </c>
      <c r="BA16" s="37">
        <f t="shared" si="10"/>
        <v>270122.11440000002</v>
      </c>
      <c r="BB16" s="37">
        <f t="shared" si="10"/>
        <v>270122.11440000002</v>
      </c>
      <c r="BC16" s="37">
        <f t="shared" si="10"/>
        <v>270122.11440000002</v>
      </c>
      <c r="BD16" s="37">
        <f t="shared" si="10"/>
        <v>270122.11440000002</v>
      </c>
      <c r="BE16" s="37">
        <f t="shared" si="10"/>
        <v>270122.11440000002</v>
      </c>
      <c r="BF16" s="37">
        <f t="shared" si="10"/>
        <v>270122.11440000002</v>
      </c>
      <c r="BG16" s="37">
        <f t="shared" si="10"/>
        <v>270122.11440000002</v>
      </c>
      <c r="BH16" s="37">
        <f t="shared" si="10"/>
        <v>270122.11440000002</v>
      </c>
      <c r="BI16" s="37">
        <f t="shared" si="10"/>
        <v>270122.11440000002</v>
      </c>
      <c r="BJ16" s="37">
        <f t="shared" si="10"/>
        <v>270122.11440000002</v>
      </c>
      <c r="BK16" s="37">
        <f t="shared" si="10"/>
        <v>270122.11440000002</v>
      </c>
      <c r="BL16" s="37">
        <f t="shared" si="10"/>
        <v>278225.77783200005</v>
      </c>
      <c r="BM16" s="37">
        <f t="shared" si="10"/>
        <v>278225.77783200005</v>
      </c>
      <c r="BN16" s="37">
        <f t="shared" si="10"/>
        <v>278225.77783200005</v>
      </c>
      <c r="BO16" s="37">
        <f t="shared" si="10"/>
        <v>278225.77783200005</v>
      </c>
      <c r="BP16" s="37">
        <f t="shared" si="10"/>
        <v>278225.77783200005</v>
      </c>
      <c r="BQ16" s="37">
        <f t="shared" ref="BQ16:BW16" si="11">(BQ4*BQ9)+(BQ5*BQ10)</f>
        <v>278225.77783200005</v>
      </c>
      <c r="BR16" s="37">
        <f t="shared" si="11"/>
        <v>278225.77783200005</v>
      </c>
      <c r="BS16" s="37">
        <f t="shared" si="11"/>
        <v>278225.77783200005</v>
      </c>
      <c r="BT16" s="37">
        <f t="shared" si="11"/>
        <v>278225.77783200005</v>
      </c>
      <c r="BU16" s="37">
        <f t="shared" si="11"/>
        <v>278225.77783200005</v>
      </c>
      <c r="BV16" s="37">
        <f t="shared" si="11"/>
        <v>278225.77783200005</v>
      </c>
      <c r="BW16" s="37">
        <f t="shared" si="11"/>
        <v>278225.77783200005</v>
      </c>
    </row>
    <row r="17" spans="1:75" x14ac:dyDescent="0.25">
      <c r="A17" s="49" t="s">
        <v>49</v>
      </c>
      <c r="B17" s="36">
        <f>SUM($C17:INDEX($C17:$BW17,1,MATCH(EOMONTH(Assumptions!$E$3,0),'Pro Forma'!$C$3:$BW$3,0)))</f>
        <v>-1221098.6679679977</v>
      </c>
      <c r="C17" s="36"/>
      <c r="D17" s="36">
        <f>-(D16*(1-D7))</f>
        <v>-57600.000000000007</v>
      </c>
      <c r="E17" s="36">
        <f t="shared" ref="E17:BP17" si="12">-(E16*(1-E7))</f>
        <v>-54879.999999999985</v>
      </c>
      <c r="F17" s="36">
        <f t="shared" si="12"/>
        <v>-51999.999999999978</v>
      </c>
      <c r="G17" s="36">
        <f t="shared" si="12"/>
        <v>-48959.999999999978</v>
      </c>
      <c r="H17" s="36">
        <f t="shared" si="12"/>
        <v>-45759.999999999971</v>
      </c>
      <c r="I17" s="36">
        <f t="shared" si="12"/>
        <v>-42399.999999999942</v>
      </c>
      <c r="J17" s="36">
        <f t="shared" si="12"/>
        <v>-38879.999999999942</v>
      </c>
      <c r="K17" s="36">
        <f t="shared" si="12"/>
        <v>-35199.999999999935</v>
      </c>
      <c r="L17" s="36">
        <f t="shared" si="12"/>
        <v>-31359.999999999902</v>
      </c>
      <c r="M17" s="36">
        <f t="shared" si="12"/>
        <v>-27359.999999999898</v>
      </c>
      <c r="N17" s="36">
        <f t="shared" si="12"/>
        <v>-23199.999999999891</v>
      </c>
      <c r="O17" s="36">
        <f t="shared" si="12"/>
        <v>-18879.999999999887</v>
      </c>
      <c r="P17" s="36">
        <f t="shared" si="12"/>
        <v>-14831.999999999849</v>
      </c>
      <c r="Q17" s="36">
        <f t="shared" si="12"/>
        <v>-14832.000000000013</v>
      </c>
      <c r="R17" s="36">
        <f t="shared" si="12"/>
        <v>-14832.000000000013</v>
      </c>
      <c r="S17" s="36">
        <f t="shared" si="12"/>
        <v>-14832.000000000013</v>
      </c>
      <c r="T17" s="36">
        <f t="shared" si="12"/>
        <v>-14832.000000000013</v>
      </c>
      <c r="U17" s="36">
        <f t="shared" si="12"/>
        <v>-14832.000000000013</v>
      </c>
      <c r="V17" s="36">
        <f t="shared" si="12"/>
        <v>-14832.000000000013</v>
      </c>
      <c r="W17" s="36">
        <f t="shared" si="12"/>
        <v>-14832.000000000013</v>
      </c>
      <c r="X17" s="36">
        <f t="shared" si="12"/>
        <v>-14832.000000000013</v>
      </c>
      <c r="Y17" s="36">
        <f t="shared" si="12"/>
        <v>-14832.000000000013</v>
      </c>
      <c r="Z17" s="36">
        <f t="shared" si="12"/>
        <v>-14832.000000000013</v>
      </c>
      <c r="AA17" s="36">
        <f t="shared" si="12"/>
        <v>-14832.000000000013</v>
      </c>
      <c r="AB17" s="36">
        <f t="shared" si="12"/>
        <v>-15276.960000000012</v>
      </c>
      <c r="AC17" s="36">
        <f t="shared" si="12"/>
        <v>-15276.960000000012</v>
      </c>
      <c r="AD17" s="36">
        <f t="shared" si="12"/>
        <v>-15276.960000000012</v>
      </c>
      <c r="AE17" s="36">
        <f t="shared" si="12"/>
        <v>-15276.960000000012</v>
      </c>
      <c r="AF17" s="36">
        <f t="shared" si="12"/>
        <v>-15276.960000000012</v>
      </c>
      <c r="AG17" s="36">
        <f t="shared" si="12"/>
        <v>-15276.960000000012</v>
      </c>
      <c r="AH17" s="36">
        <f t="shared" si="12"/>
        <v>-15276.960000000012</v>
      </c>
      <c r="AI17" s="36">
        <f t="shared" si="12"/>
        <v>-15276.960000000012</v>
      </c>
      <c r="AJ17" s="36">
        <f t="shared" si="12"/>
        <v>-15276.960000000012</v>
      </c>
      <c r="AK17" s="36">
        <f t="shared" si="12"/>
        <v>-15276.960000000012</v>
      </c>
      <c r="AL17" s="36">
        <f t="shared" si="12"/>
        <v>-15276.960000000012</v>
      </c>
      <c r="AM17" s="36">
        <f t="shared" si="12"/>
        <v>-15276.960000000012</v>
      </c>
      <c r="AN17" s="36">
        <f t="shared" si="12"/>
        <v>-15735.268800000016</v>
      </c>
      <c r="AO17" s="36">
        <f t="shared" si="12"/>
        <v>-15735.268800000016</v>
      </c>
      <c r="AP17" s="36">
        <f t="shared" si="12"/>
        <v>-15735.268800000016</v>
      </c>
      <c r="AQ17" s="36">
        <f t="shared" si="12"/>
        <v>-15735.268800000016</v>
      </c>
      <c r="AR17" s="36">
        <f t="shared" si="12"/>
        <v>-15735.268800000016</v>
      </c>
      <c r="AS17" s="36">
        <f t="shared" si="12"/>
        <v>-15735.268800000016</v>
      </c>
      <c r="AT17" s="36">
        <f t="shared" si="12"/>
        <v>-15735.268800000016</v>
      </c>
      <c r="AU17" s="36">
        <f t="shared" si="12"/>
        <v>-15735.268800000016</v>
      </c>
      <c r="AV17" s="36">
        <f t="shared" si="12"/>
        <v>-15735.268800000016</v>
      </c>
      <c r="AW17" s="36">
        <f t="shared" si="12"/>
        <v>-15735.268800000016</v>
      </c>
      <c r="AX17" s="36">
        <f t="shared" si="12"/>
        <v>-15735.268800000016</v>
      </c>
      <c r="AY17" s="36">
        <f t="shared" si="12"/>
        <v>-15735.268800000016</v>
      </c>
      <c r="AZ17" s="36">
        <f t="shared" si="12"/>
        <v>-16207.326864000015</v>
      </c>
      <c r="BA17" s="36">
        <f t="shared" si="12"/>
        <v>-16207.326864000015</v>
      </c>
      <c r="BB17" s="36">
        <f t="shared" si="12"/>
        <v>-16207.326864000015</v>
      </c>
      <c r="BC17" s="36">
        <f t="shared" si="12"/>
        <v>-16207.326864000015</v>
      </c>
      <c r="BD17" s="36">
        <f t="shared" si="12"/>
        <v>-16207.326864000015</v>
      </c>
      <c r="BE17" s="36">
        <f t="shared" si="12"/>
        <v>-16207.326864000015</v>
      </c>
      <c r="BF17" s="36">
        <f t="shared" si="12"/>
        <v>-16207.326864000015</v>
      </c>
      <c r="BG17" s="36">
        <f t="shared" si="12"/>
        <v>-16207.326864000015</v>
      </c>
      <c r="BH17" s="36">
        <f t="shared" si="12"/>
        <v>-16207.326864000015</v>
      </c>
      <c r="BI17" s="36">
        <f t="shared" si="12"/>
        <v>-16207.326864000015</v>
      </c>
      <c r="BJ17" s="36">
        <f t="shared" si="12"/>
        <v>-16207.326864000015</v>
      </c>
      <c r="BK17" s="36">
        <f t="shared" si="12"/>
        <v>-16207.326864000015</v>
      </c>
      <c r="BL17" s="36">
        <f t="shared" si="12"/>
        <v>-16693.546669920019</v>
      </c>
      <c r="BM17" s="36">
        <f t="shared" si="12"/>
        <v>-16693.546669920019</v>
      </c>
      <c r="BN17" s="36">
        <f t="shared" si="12"/>
        <v>-16693.546669920019</v>
      </c>
      <c r="BO17" s="36">
        <f t="shared" si="12"/>
        <v>-16693.546669920019</v>
      </c>
      <c r="BP17" s="36">
        <f t="shared" si="12"/>
        <v>-16693.546669920019</v>
      </c>
      <c r="BQ17" s="36">
        <f t="shared" ref="BQ17:BW17" si="13">-(BQ16*(1-BQ7))</f>
        <v>-16693.546669920019</v>
      </c>
      <c r="BR17" s="36">
        <f t="shared" si="13"/>
        <v>-16693.546669920019</v>
      </c>
      <c r="BS17" s="36">
        <f t="shared" si="13"/>
        <v>-16693.546669920019</v>
      </c>
      <c r="BT17" s="36">
        <f t="shared" si="13"/>
        <v>-16693.546669920019</v>
      </c>
      <c r="BU17" s="36">
        <f t="shared" si="13"/>
        <v>-16693.546669920019</v>
      </c>
      <c r="BV17" s="36">
        <f t="shared" si="13"/>
        <v>-16693.546669920019</v>
      </c>
      <c r="BW17" s="36">
        <f t="shared" si="13"/>
        <v>-16693.546669920019</v>
      </c>
    </row>
    <row r="18" spans="1:75" x14ac:dyDescent="0.25">
      <c r="A18" s="50" t="s">
        <v>50</v>
      </c>
      <c r="B18" s="38">
        <f>SUM($C18:INDEX($C18:$BW18,1,MATCH(EOMONTH(Assumptions!$E$3,0),'Pro Forma'!$C$3:$BW$3,0)))</f>
        <v>13757212.464832017</v>
      </c>
      <c r="C18" s="38"/>
      <c r="D18" s="38">
        <f>SUM(D16:D17)</f>
        <v>134400</v>
      </c>
      <c r="E18" s="38">
        <f t="shared" ref="E18:BP18" si="14">SUM(E16:E17)</f>
        <v>141120</v>
      </c>
      <c r="F18" s="38">
        <f t="shared" si="14"/>
        <v>148000.00000000003</v>
      </c>
      <c r="G18" s="38">
        <f t="shared" si="14"/>
        <v>155040.00000000003</v>
      </c>
      <c r="H18" s="38">
        <f t="shared" si="14"/>
        <v>162240.00000000003</v>
      </c>
      <c r="I18" s="38">
        <f t="shared" si="14"/>
        <v>169600.00000000006</v>
      </c>
      <c r="J18" s="38">
        <f t="shared" si="14"/>
        <v>177120.00000000006</v>
      </c>
      <c r="K18" s="38">
        <f t="shared" si="14"/>
        <v>184800.00000000006</v>
      </c>
      <c r="L18" s="38">
        <f t="shared" si="14"/>
        <v>192640.00000000009</v>
      </c>
      <c r="M18" s="38">
        <f t="shared" si="14"/>
        <v>200640.00000000012</v>
      </c>
      <c r="N18" s="38">
        <f t="shared" si="14"/>
        <v>208800.00000000012</v>
      </c>
      <c r="O18" s="38">
        <f t="shared" si="14"/>
        <v>217120.00000000012</v>
      </c>
      <c r="P18" s="38">
        <f t="shared" si="14"/>
        <v>232368.00000000015</v>
      </c>
      <c r="Q18" s="38">
        <f t="shared" si="14"/>
        <v>232368</v>
      </c>
      <c r="R18" s="38">
        <f t="shared" si="14"/>
        <v>232368</v>
      </c>
      <c r="S18" s="38">
        <f t="shared" si="14"/>
        <v>232368</v>
      </c>
      <c r="T18" s="38">
        <f t="shared" si="14"/>
        <v>232368</v>
      </c>
      <c r="U18" s="38">
        <f t="shared" si="14"/>
        <v>232368</v>
      </c>
      <c r="V18" s="38">
        <f t="shared" si="14"/>
        <v>232368</v>
      </c>
      <c r="W18" s="38">
        <f t="shared" si="14"/>
        <v>232368</v>
      </c>
      <c r="X18" s="38">
        <f t="shared" si="14"/>
        <v>232368</v>
      </c>
      <c r="Y18" s="38">
        <f t="shared" si="14"/>
        <v>232368</v>
      </c>
      <c r="Z18" s="38">
        <f t="shared" si="14"/>
        <v>232368</v>
      </c>
      <c r="AA18" s="38">
        <f t="shared" si="14"/>
        <v>232368</v>
      </c>
      <c r="AB18" s="38">
        <f t="shared" si="14"/>
        <v>239339.03999999995</v>
      </c>
      <c r="AC18" s="38">
        <f t="shared" si="14"/>
        <v>239339.03999999995</v>
      </c>
      <c r="AD18" s="38">
        <f t="shared" si="14"/>
        <v>239339.03999999995</v>
      </c>
      <c r="AE18" s="38">
        <f t="shared" si="14"/>
        <v>239339.03999999995</v>
      </c>
      <c r="AF18" s="38">
        <f t="shared" si="14"/>
        <v>239339.03999999995</v>
      </c>
      <c r="AG18" s="38">
        <f t="shared" si="14"/>
        <v>239339.03999999995</v>
      </c>
      <c r="AH18" s="38">
        <f t="shared" si="14"/>
        <v>239339.03999999995</v>
      </c>
      <c r="AI18" s="38">
        <f t="shared" si="14"/>
        <v>239339.03999999995</v>
      </c>
      <c r="AJ18" s="38">
        <f t="shared" si="14"/>
        <v>239339.03999999995</v>
      </c>
      <c r="AK18" s="38">
        <f t="shared" si="14"/>
        <v>239339.03999999995</v>
      </c>
      <c r="AL18" s="38">
        <f t="shared" si="14"/>
        <v>239339.03999999995</v>
      </c>
      <c r="AM18" s="38">
        <f t="shared" si="14"/>
        <v>239339.03999999995</v>
      </c>
      <c r="AN18" s="38">
        <f t="shared" si="14"/>
        <v>246519.21120000002</v>
      </c>
      <c r="AO18" s="38">
        <f t="shared" si="14"/>
        <v>246519.21120000002</v>
      </c>
      <c r="AP18" s="38">
        <f t="shared" si="14"/>
        <v>246519.21120000002</v>
      </c>
      <c r="AQ18" s="38">
        <f t="shared" si="14"/>
        <v>246519.21120000002</v>
      </c>
      <c r="AR18" s="38">
        <f t="shared" si="14"/>
        <v>246519.21120000002</v>
      </c>
      <c r="AS18" s="38">
        <f t="shared" si="14"/>
        <v>246519.21120000002</v>
      </c>
      <c r="AT18" s="38">
        <f t="shared" si="14"/>
        <v>246519.21120000002</v>
      </c>
      <c r="AU18" s="38">
        <f t="shared" si="14"/>
        <v>246519.21120000002</v>
      </c>
      <c r="AV18" s="38">
        <f t="shared" si="14"/>
        <v>246519.21120000002</v>
      </c>
      <c r="AW18" s="38">
        <f t="shared" si="14"/>
        <v>246519.21120000002</v>
      </c>
      <c r="AX18" s="38">
        <f t="shared" si="14"/>
        <v>246519.21120000002</v>
      </c>
      <c r="AY18" s="38">
        <f t="shared" si="14"/>
        <v>246519.21120000002</v>
      </c>
      <c r="AZ18" s="38">
        <f t="shared" si="14"/>
        <v>253914.78753600002</v>
      </c>
      <c r="BA18" s="38">
        <f t="shared" si="14"/>
        <v>253914.78753600002</v>
      </c>
      <c r="BB18" s="38">
        <f t="shared" si="14"/>
        <v>253914.78753600002</v>
      </c>
      <c r="BC18" s="38">
        <f t="shared" si="14"/>
        <v>253914.78753600002</v>
      </c>
      <c r="BD18" s="38">
        <f t="shared" si="14"/>
        <v>253914.78753600002</v>
      </c>
      <c r="BE18" s="38">
        <f t="shared" si="14"/>
        <v>253914.78753600002</v>
      </c>
      <c r="BF18" s="38">
        <f t="shared" si="14"/>
        <v>253914.78753600002</v>
      </c>
      <c r="BG18" s="38">
        <f t="shared" si="14"/>
        <v>253914.78753600002</v>
      </c>
      <c r="BH18" s="38">
        <f t="shared" si="14"/>
        <v>253914.78753600002</v>
      </c>
      <c r="BI18" s="38">
        <f t="shared" si="14"/>
        <v>253914.78753600002</v>
      </c>
      <c r="BJ18" s="38">
        <f t="shared" si="14"/>
        <v>253914.78753600002</v>
      </c>
      <c r="BK18" s="38">
        <f t="shared" si="14"/>
        <v>253914.78753600002</v>
      </c>
      <c r="BL18" s="38">
        <f t="shared" si="14"/>
        <v>261532.23116208002</v>
      </c>
      <c r="BM18" s="38">
        <f t="shared" si="14"/>
        <v>261532.23116208002</v>
      </c>
      <c r="BN18" s="38">
        <f t="shared" si="14"/>
        <v>261532.23116208002</v>
      </c>
      <c r="BO18" s="38">
        <f t="shared" si="14"/>
        <v>261532.23116208002</v>
      </c>
      <c r="BP18" s="38">
        <f t="shared" si="14"/>
        <v>261532.23116208002</v>
      </c>
      <c r="BQ18" s="38">
        <f t="shared" ref="BQ18:BW18" si="15">SUM(BQ16:BQ17)</f>
        <v>261532.23116208002</v>
      </c>
      <c r="BR18" s="38">
        <f t="shared" si="15"/>
        <v>261532.23116208002</v>
      </c>
      <c r="BS18" s="38">
        <f t="shared" si="15"/>
        <v>261532.23116208002</v>
      </c>
      <c r="BT18" s="38">
        <f t="shared" si="15"/>
        <v>261532.23116208002</v>
      </c>
      <c r="BU18" s="38">
        <f t="shared" si="15"/>
        <v>261532.23116208002</v>
      </c>
      <c r="BV18" s="38">
        <f t="shared" si="15"/>
        <v>261532.23116208002</v>
      </c>
      <c r="BW18" s="38">
        <f t="shared" si="15"/>
        <v>261532.23116208002</v>
      </c>
    </row>
    <row r="19" spans="1:75" x14ac:dyDescent="0.25">
      <c r="A19" s="49" t="s">
        <v>51</v>
      </c>
      <c r="B19" s="36">
        <f>SUM($C19:INDEX($C19:$BW19,1,MATCH(EOMONTH(Assumptions!$E$3,0),'Pro Forma'!$C$3:$BW$3,0)))</f>
        <v>504749.03775999998</v>
      </c>
      <c r="C19" s="36"/>
      <c r="D19" s="36" cm="1">
        <f t="array" ref="D19">D13*Assumptions!$B$17*PRODUCT(1+Assumptions!$C17:INDEX(Assumptions!$C17:$H17,1,MATCH('Pro Forma'!D$1,Assumptions!$C$14:$H$14,0)))</f>
        <v>6719.9999999999991</v>
      </c>
      <c r="E19" s="36" cm="1">
        <f t="array" ref="E19">E13*Assumptions!$B$17*PRODUCT(1+Assumptions!$C17:INDEX(Assumptions!$C17:$H17,1,MATCH('Pro Forma'!E$1,Assumptions!$C$14:$H$14,0)))</f>
        <v>6912</v>
      </c>
      <c r="F19" s="36" cm="1">
        <f t="array" ref="F19">F13*Assumptions!$B$17*PRODUCT(1+Assumptions!$C17:INDEX(Assumptions!$C17:$H17,1,MATCH('Pro Forma'!F$1,Assumptions!$C$14:$H$14,0)))</f>
        <v>7104.0000000000009</v>
      </c>
      <c r="G19" s="36" cm="1">
        <f t="array" ref="G19">G13*Assumptions!$B$17*PRODUCT(1+Assumptions!$C17:INDEX(Assumptions!$C17:$H17,1,MATCH('Pro Forma'!G$1,Assumptions!$C$14:$H$14,0)))</f>
        <v>7296.0000000000009</v>
      </c>
      <c r="H19" s="36" cm="1">
        <f t="array" ref="H19">H13*Assumptions!$B$17*PRODUCT(1+Assumptions!$C17:INDEX(Assumptions!$C17:$H17,1,MATCH('Pro Forma'!H$1,Assumptions!$C$14:$H$14,0)))</f>
        <v>7488.0000000000009</v>
      </c>
      <c r="I19" s="36" cm="1">
        <f t="array" ref="I19">I13*Assumptions!$B$17*PRODUCT(1+Assumptions!$C17:INDEX(Assumptions!$C17:$H17,1,MATCH('Pro Forma'!I$1,Assumptions!$C$14:$H$14,0)))</f>
        <v>7680.0000000000027</v>
      </c>
      <c r="J19" s="36" cm="1">
        <f t="array" ref="J19">J13*Assumptions!$B$17*PRODUCT(1+Assumptions!$C17:INDEX(Assumptions!$C17:$H17,1,MATCH('Pro Forma'!J$1,Assumptions!$C$14:$H$14,0)))</f>
        <v>7872.0000000000027</v>
      </c>
      <c r="K19" s="36" cm="1">
        <f t="array" ref="K19">K13*Assumptions!$B$17*PRODUCT(1+Assumptions!$C17:INDEX(Assumptions!$C17:$H17,1,MATCH('Pro Forma'!K$1,Assumptions!$C$14:$H$14,0)))</f>
        <v>8000</v>
      </c>
      <c r="L19" s="36" cm="1">
        <f t="array" ref="L19">L13*Assumptions!$B$17*PRODUCT(1+Assumptions!$C17:INDEX(Assumptions!$C17:$H17,1,MATCH('Pro Forma'!L$1,Assumptions!$C$14:$H$14,0)))</f>
        <v>8000</v>
      </c>
      <c r="M19" s="36" cm="1">
        <f t="array" ref="M19">M13*Assumptions!$B$17*PRODUCT(1+Assumptions!$C17:INDEX(Assumptions!$C17:$H17,1,MATCH('Pro Forma'!M$1,Assumptions!$C$14:$H$14,0)))</f>
        <v>8000</v>
      </c>
      <c r="N19" s="36" cm="1">
        <f t="array" ref="N19">N13*Assumptions!$B$17*PRODUCT(1+Assumptions!$C17:INDEX(Assumptions!$C17:$H17,1,MATCH('Pro Forma'!N$1,Assumptions!$C$14:$H$14,0)))</f>
        <v>8000</v>
      </c>
      <c r="O19" s="36" cm="1">
        <f t="array" ref="O19">O13*Assumptions!$B$17*PRODUCT(1+Assumptions!$C17:INDEX(Assumptions!$C17:$H17,1,MATCH('Pro Forma'!O$1,Assumptions!$C$14:$H$14,0)))</f>
        <v>8000</v>
      </c>
      <c r="P19" s="36" cm="1">
        <f t="array" ref="P19">P13*Assumptions!$B$17*PRODUCT(1+Assumptions!$C17:INDEX(Assumptions!$C17:$H17,1,MATCH('Pro Forma'!P$1,Assumptions!$C$14:$H$14,0)))</f>
        <v>8240</v>
      </c>
      <c r="Q19" s="36" cm="1">
        <f t="array" ref="Q19">Q13*Assumptions!$B$17*PRODUCT(1+Assumptions!$C17:INDEX(Assumptions!$C17:$H17,1,MATCH('Pro Forma'!Q$1,Assumptions!$C$14:$H$14,0)))</f>
        <v>8240</v>
      </c>
      <c r="R19" s="36" cm="1">
        <f t="array" ref="R19">R13*Assumptions!$B$17*PRODUCT(1+Assumptions!$C17:INDEX(Assumptions!$C17:$H17,1,MATCH('Pro Forma'!R$1,Assumptions!$C$14:$H$14,0)))</f>
        <v>8240</v>
      </c>
      <c r="S19" s="36" cm="1">
        <f t="array" ref="S19">S13*Assumptions!$B$17*PRODUCT(1+Assumptions!$C17:INDEX(Assumptions!$C17:$H17,1,MATCH('Pro Forma'!S$1,Assumptions!$C$14:$H$14,0)))</f>
        <v>8240</v>
      </c>
      <c r="T19" s="36" cm="1">
        <f t="array" ref="T19">T13*Assumptions!$B$17*PRODUCT(1+Assumptions!$C17:INDEX(Assumptions!$C17:$H17,1,MATCH('Pro Forma'!T$1,Assumptions!$C$14:$H$14,0)))</f>
        <v>8240</v>
      </c>
      <c r="U19" s="36" cm="1">
        <f t="array" ref="U19">U13*Assumptions!$B$17*PRODUCT(1+Assumptions!$C17:INDEX(Assumptions!$C17:$H17,1,MATCH('Pro Forma'!U$1,Assumptions!$C$14:$H$14,0)))</f>
        <v>8240</v>
      </c>
      <c r="V19" s="36" cm="1">
        <f t="array" ref="V19">V13*Assumptions!$B$17*PRODUCT(1+Assumptions!$C17:INDEX(Assumptions!$C17:$H17,1,MATCH('Pro Forma'!V$1,Assumptions!$C$14:$H$14,0)))</f>
        <v>8240</v>
      </c>
      <c r="W19" s="36" cm="1">
        <f t="array" ref="W19">W13*Assumptions!$B$17*PRODUCT(1+Assumptions!$C17:INDEX(Assumptions!$C17:$H17,1,MATCH('Pro Forma'!W$1,Assumptions!$C$14:$H$14,0)))</f>
        <v>8240</v>
      </c>
      <c r="X19" s="36" cm="1">
        <f t="array" ref="X19">X13*Assumptions!$B$17*PRODUCT(1+Assumptions!$C17:INDEX(Assumptions!$C17:$H17,1,MATCH('Pro Forma'!X$1,Assumptions!$C$14:$H$14,0)))</f>
        <v>8240</v>
      </c>
      <c r="Y19" s="36" cm="1">
        <f t="array" ref="Y19">Y13*Assumptions!$B$17*PRODUCT(1+Assumptions!$C17:INDEX(Assumptions!$C17:$H17,1,MATCH('Pro Forma'!Y$1,Assumptions!$C$14:$H$14,0)))</f>
        <v>8240</v>
      </c>
      <c r="Z19" s="36" cm="1">
        <f t="array" ref="Z19">Z13*Assumptions!$B$17*PRODUCT(1+Assumptions!$C17:INDEX(Assumptions!$C17:$H17,1,MATCH('Pro Forma'!Z$1,Assumptions!$C$14:$H$14,0)))</f>
        <v>8240</v>
      </c>
      <c r="AA19" s="36" cm="1">
        <f t="array" ref="AA19">AA13*Assumptions!$B$17*PRODUCT(1+Assumptions!$C17:INDEX(Assumptions!$C17:$H17,1,MATCH('Pro Forma'!AA$1,Assumptions!$C$14:$H$14,0)))</f>
        <v>8240</v>
      </c>
      <c r="AB19" s="36" cm="1">
        <f t="array" ref="AB19">AB13*Assumptions!$B$17*PRODUCT(1+Assumptions!$C17:INDEX(Assumptions!$C17:$H17,1,MATCH('Pro Forma'!AB$1,Assumptions!$C$14:$H$14,0)))</f>
        <v>8487.1999999999989</v>
      </c>
      <c r="AC19" s="36" cm="1">
        <f t="array" ref="AC19">AC13*Assumptions!$B$17*PRODUCT(1+Assumptions!$C17:INDEX(Assumptions!$C17:$H17,1,MATCH('Pro Forma'!AC$1,Assumptions!$C$14:$H$14,0)))</f>
        <v>8487.1999999999989</v>
      </c>
      <c r="AD19" s="36" cm="1">
        <f t="array" ref="AD19">AD13*Assumptions!$B$17*PRODUCT(1+Assumptions!$C17:INDEX(Assumptions!$C17:$H17,1,MATCH('Pro Forma'!AD$1,Assumptions!$C$14:$H$14,0)))</f>
        <v>8487.1999999999989</v>
      </c>
      <c r="AE19" s="36" cm="1">
        <f t="array" ref="AE19">AE13*Assumptions!$B$17*PRODUCT(1+Assumptions!$C17:INDEX(Assumptions!$C17:$H17,1,MATCH('Pro Forma'!AE$1,Assumptions!$C$14:$H$14,0)))</f>
        <v>8487.1999999999989</v>
      </c>
      <c r="AF19" s="36" cm="1">
        <f t="array" ref="AF19">AF13*Assumptions!$B$17*PRODUCT(1+Assumptions!$C17:INDEX(Assumptions!$C17:$H17,1,MATCH('Pro Forma'!AF$1,Assumptions!$C$14:$H$14,0)))</f>
        <v>8487.1999999999989</v>
      </c>
      <c r="AG19" s="36" cm="1">
        <f t="array" ref="AG19">AG13*Assumptions!$B$17*PRODUCT(1+Assumptions!$C17:INDEX(Assumptions!$C17:$H17,1,MATCH('Pro Forma'!AG$1,Assumptions!$C$14:$H$14,0)))</f>
        <v>8487.1999999999989</v>
      </c>
      <c r="AH19" s="36" cm="1">
        <f t="array" ref="AH19">AH13*Assumptions!$B$17*PRODUCT(1+Assumptions!$C17:INDEX(Assumptions!$C17:$H17,1,MATCH('Pro Forma'!AH$1,Assumptions!$C$14:$H$14,0)))</f>
        <v>8487.1999999999989</v>
      </c>
      <c r="AI19" s="36" cm="1">
        <f t="array" ref="AI19">AI13*Assumptions!$B$17*PRODUCT(1+Assumptions!$C17:INDEX(Assumptions!$C17:$H17,1,MATCH('Pro Forma'!AI$1,Assumptions!$C$14:$H$14,0)))</f>
        <v>8487.1999999999989</v>
      </c>
      <c r="AJ19" s="36" cm="1">
        <f t="array" ref="AJ19">AJ13*Assumptions!$B$17*PRODUCT(1+Assumptions!$C17:INDEX(Assumptions!$C17:$H17,1,MATCH('Pro Forma'!AJ$1,Assumptions!$C$14:$H$14,0)))</f>
        <v>8487.1999999999989</v>
      </c>
      <c r="AK19" s="36" cm="1">
        <f t="array" ref="AK19">AK13*Assumptions!$B$17*PRODUCT(1+Assumptions!$C17:INDEX(Assumptions!$C17:$H17,1,MATCH('Pro Forma'!AK$1,Assumptions!$C$14:$H$14,0)))</f>
        <v>8487.1999999999989</v>
      </c>
      <c r="AL19" s="36" cm="1">
        <f t="array" ref="AL19">AL13*Assumptions!$B$17*PRODUCT(1+Assumptions!$C17:INDEX(Assumptions!$C17:$H17,1,MATCH('Pro Forma'!AL$1,Assumptions!$C$14:$H$14,0)))</f>
        <v>8487.1999999999989</v>
      </c>
      <c r="AM19" s="36" cm="1">
        <f t="array" ref="AM19">AM13*Assumptions!$B$17*PRODUCT(1+Assumptions!$C17:INDEX(Assumptions!$C17:$H17,1,MATCH('Pro Forma'!AM$1,Assumptions!$C$14:$H$14,0)))</f>
        <v>8487.1999999999989</v>
      </c>
      <c r="AN19" s="36" cm="1">
        <f t="array" ref="AN19">AN13*Assumptions!$B$17*PRODUCT(1+Assumptions!$C17:INDEX(Assumptions!$C17:$H17,1,MATCH('Pro Forma'!AN$1,Assumptions!$C$14:$H$14,0)))</f>
        <v>8741.8160000000007</v>
      </c>
      <c r="AO19" s="36" cm="1">
        <f t="array" ref="AO19">AO13*Assumptions!$B$17*PRODUCT(1+Assumptions!$C17:INDEX(Assumptions!$C17:$H17,1,MATCH('Pro Forma'!AO$1,Assumptions!$C$14:$H$14,0)))</f>
        <v>8741.8160000000007</v>
      </c>
      <c r="AP19" s="36" cm="1">
        <f t="array" ref="AP19">AP13*Assumptions!$B$17*PRODUCT(1+Assumptions!$C17:INDEX(Assumptions!$C17:$H17,1,MATCH('Pro Forma'!AP$1,Assumptions!$C$14:$H$14,0)))</f>
        <v>8741.8160000000007</v>
      </c>
      <c r="AQ19" s="36" cm="1">
        <f t="array" ref="AQ19">AQ13*Assumptions!$B$17*PRODUCT(1+Assumptions!$C17:INDEX(Assumptions!$C17:$H17,1,MATCH('Pro Forma'!AQ$1,Assumptions!$C$14:$H$14,0)))</f>
        <v>8741.8160000000007</v>
      </c>
      <c r="AR19" s="36" cm="1">
        <f t="array" ref="AR19">AR13*Assumptions!$B$17*PRODUCT(1+Assumptions!$C17:INDEX(Assumptions!$C17:$H17,1,MATCH('Pro Forma'!AR$1,Assumptions!$C$14:$H$14,0)))</f>
        <v>8741.8160000000007</v>
      </c>
      <c r="AS19" s="36" cm="1">
        <f t="array" ref="AS19">AS13*Assumptions!$B$17*PRODUCT(1+Assumptions!$C17:INDEX(Assumptions!$C17:$H17,1,MATCH('Pro Forma'!AS$1,Assumptions!$C$14:$H$14,0)))</f>
        <v>8741.8160000000007</v>
      </c>
      <c r="AT19" s="36" cm="1">
        <f t="array" ref="AT19">AT13*Assumptions!$B$17*PRODUCT(1+Assumptions!$C17:INDEX(Assumptions!$C17:$H17,1,MATCH('Pro Forma'!AT$1,Assumptions!$C$14:$H$14,0)))</f>
        <v>8741.8160000000007</v>
      </c>
      <c r="AU19" s="36" cm="1">
        <f t="array" ref="AU19">AU13*Assumptions!$B$17*PRODUCT(1+Assumptions!$C17:INDEX(Assumptions!$C17:$H17,1,MATCH('Pro Forma'!AU$1,Assumptions!$C$14:$H$14,0)))</f>
        <v>8741.8160000000007</v>
      </c>
      <c r="AV19" s="36" cm="1">
        <f t="array" ref="AV19">AV13*Assumptions!$B$17*PRODUCT(1+Assumptions!$C17:INDEX(Assumptions!$C17:$H17,1,MATCH('Pro Forma'!AV$1,Assumptions!$C$14:$H$14,0)))</f>
        <v>8741.8160000000007</v>
      </c>
      <c r="AW19" s="36" cm="1">
        <f t="array" ref="AW19">AW13*Assumptions!$B$17*PRODUCT(1+Assumptions!$C17:INDEX(Assumptions!$C17:$H17,1,MATCH('Pro Forma'!AW$1,Assumptions!$C$14:$H$14,0)))</f>
        <v>8741.8160000000007</v>
      </c>
      <c r="AX19" s="36" cm="1">
        <f t="array" ref="AX19">AX13*Assumptions!$B$17*PRODUCT(1+Assumptions!$C17:INDEX(Assumptions!$C17:$H17,1,MATCH('Pro Forma'!AX$1,Assumptions!$C$14:$H$14,0)))</f>
        <v>8741.8160000000007</v>
      </c>
      <c r="AY19" s="36" cm="1">
        <f t="array" ref="AY19">AY13*Assumptions!$B$17*PRODUCT(1+Assumptions!$C17:INDEX(Assumptions!$C17:$H17,1,MATCH('Pro Forma'!AY$1,Assumptions!$C$14:$H$14,0)))</f>
        <v>8741.8160000000007</v>
      </c>
      <c r="AZ19" s="36" cm="1">
        <f t="array" ref="AZ19">AZ13*Assumptions!$B$17*PRODUCT(1+Assumptions!$C17:INDEX(Assumptions!$C17:$H17,1,MATCH('Pro Forma'!AZ$1,Assumptions!$C$14:$H$14,0)))</f>
        <v>9004.0704800000003</v>
      </c>
      <c r="BA19" s="36" cm="1">
        <f t="array" ref="BA19">BA13*Assumptions!$B$17*PRODUCT(1+Assumptions!$C17:INDEX(Assumptions!$C17:$H17,1,MATCH('Pro Forma'!BA$1,Assumptions!$C$14:$H$14,0)))</f>
        <v>9004.0704800000003</v>
      </c>
      <c r="BB19" s="36" cm="1">
        <f t="array" ref="BB19">BB13*Assumptions!$B$17*PRODUCT(1+Assumptions!$C17:INDEX(Assumptions!$C17:$H17,1,MATCH('Pro Forma'!BB$1,Assumptions!$C$14:$H$14,0)))</f>
        <v>9004.0704800000003</v>
      </c>
      <c r="BC19" s="36" cm="1">
        <f t="array" ref="BC19">BC13*Assumptions!$B$17*PRODUCT(1+Assumptions!$C17:INDEX(Assumptions!$C17:$H17,1,MATCH('Pro Forma'!BC$1,Assumptions!$C$14:$H$14,0)))</f>
        <v>9004.0704800000003</v>
      </c>
      <c r="BD19" s="36" cm="1">
        <f t="array" ref="BD19">BD13*Assumptions!$B$17*PRODUCT(1+Assumptions!$C17:INDEX(Assumptions!$C17:$H17,1,MATCH('Pro Forma'!BD$1,Assumptions!$C$14:$H$14,0)))</f>
        <v>9004.0704800000003</v>
      </c>
      <c r="BE19" s="36" cm="1">
        <f t="array" ref="BE19">BE13*Assumptions!$B$17*PRODUCT(1+Assumptions!$C17:INDEX(Assumptions!$C17:$H17,1,MATCH('Pro Forma'!BE$1,Assumptions!$C$14:$H$14,0)))</f>
        <v>9004.0704800000003</v>
      </c>
      <c r="BF19" s="36" cm="1">
        <f t="array" ref="BF19">BF13*Assumptions!$B$17*PRODUCT(1+Assumptions!$C17:INDEX(Assumptions!$C17:$H17,1,MATCH('Pro Forma'!BF$1,Assumptions!$C$14:$H$14,0)))</f>
        <v>9004.0704800000003</v>
      </c>
      <c r="BG19" s="36" cm="1">
        <f t="array" ref="BG19">BG13*Assumptions!$B$17*PRODUCT(1+Assumptions!$C17:INDEX(Assumptions!$C17:$H17,1,MATCH('Pro Forma'!BG$1,Assumptions!$C$14:$H$14,0)))</f>
        <v>9004.0704800000003</v>
      </c>
      <c r="BH19" s="36" cm="1">
        <f t="array" ref="BH19">BH13*Assumptions!$B$17*PRODUCT(1+Assumptions!$C17:INDEX(Assumptions!$C17:$H17,1,MATCH('Pro Forma'!BH$1,Assumptions!$C$14:$H$14,0)))</f>
        <v>9004.0704800000003</v>
      </c>
      <c r="BI19" s="36" cm="1">
        <f t="array" ref="BI19">BI13*Assumptions!$B$17*PRODUCT(1+Assumptions!$C17:INDEX(Assumptions!$C17:$H17,1,MATCH('Pro Forma'!BI$1,Assumptions!$C$14:$H$14,0)))</f>
        <v>9004.0704800000003</v>
      </c>
      <c r="BJ19" s="36" cm="1">
        <f t="array" ref="BJ19">BJ13*Assumptions!$B$17*PRODUCT(1+Assumptions!$C17:INDEX(Assumptions!$C17:$H17,1,MATCH('Pro Forma'!BJ$1,Assumptions!$C$14:$H$14,0)))</f>
        <v>9004.0704800000003</v>
      </c>
      <c r="BK19" s="36" cm="1">
        <f t="array" ref="BK19">BK13*Assumptions!$B$17*PRODUCT(1+Assumptions!$C17:INDEX(Assumptions!$C17:$H17,1,MATCH('Pro Forma'!BK$1,Assumptions!$C$14:$H$14,0)))</f>
        <v>9004.0704800000003</v>
      </c>
      <c r="BL19" s="36" cm="1">
        <f t="array" ref="BL19">BL13*Assumptions!$B$17*PRODUCT(1+Assumptions!$C17:INDEX(Assumptions!$C17:$H17,1,MATCH('Pro Forma'!BL$1,Assumptions!$C$14:$H$14,0)))</f>
        <v>9274.1925944000013</v>
      </c>
      <c r="BM19" s="36" cm="1">
        <f t="array" ref="BM19">BM13*Assumptions!$B$17*PRODUCT(1+Assumptions!$C17:INDEX(Assumptions!$C17:$H17,1,MATCH('Pro Forma'!BM$1,Assumptions!$C$14:$H$14,0)))</f>
        <v>9274.1925944000013</v>
      </c>
      <c r="BN19" s="36" cm="1">
        <f t="array" ref="BN19">BN13*Assumptions!$B$17*PRODUCT(1+Assumptions!$C17:INDEX(Assumptions!$C17:$H17,1,MATCH('Pro Forma'!BN$1,Assumptions!$C$14:$H$14,0)))</f>
        <v>9274.1925944000013</v>
      </c>
      <c r="BO19" s="36" cm="1">
        <f t="array" ref="BO19">BO13*Assumptions!$B$17*PRODUCT(1+Assumptions!$C17:INDEX(Assumptions!$C17:$H17,1,MATCH('Pro Forma'!BO$1,Assumptions!$C$14:$H$14,0)))</f>
        <v>9274.1925944000013</v>
      </c>
      <c r="BP19" s="36" cm="1">
        <f t="array" ref="BP19">BP13*Assumptions!$B$17*PRODUCT(1+Assumptions!$C17:INDEX(Assumptions!$C17:$H17,1,MATCH('Pro Forma'!BP$1,Assumptions!$C$14:$H$14,0)))</f>
        <v>9274.1925944000013</v>
      </c>
      <c r="BQ19" s="36" cm="1">
        <f t="array" ref="BQ19">BQ13*Assumptions!$B$17*PRODUCT(1+Assumptions!$C17:INDEX(Assumptions!$C17:$H17,1,MATCH('Pro Forma'!BQ$1,Assumptions!$C$14:$H$14,0)))</f>
        <v>9274.1925944000013</v>
      </c>
      <c r="BR19" s="36" cm="1">
        <f t="array" ref="BR19">BR13*Assumptions!$B$17*PRODUCT(1+Assumptions!$C17:INDEX(Assumptions!$C17:$H17,1,MATCH('Pro Forma'!BR$1,Assumptions!$C$14:$H$14,0)))</f>
        <v>9274.1925944000013</v>
      </c>
      <c r="BS19" s="36" cm="1">
        <f t="array" ref="BS19">BS13*Assumptions!$B$17*PRODUCT(1+Assumptions!$C17:INDEX(Assumptions!$C17:$H17,1,MATCH('Pro Forma'!BS$1,Assumptions!$C$14:$H$14,0)))</f>
        <v>9274.1925944000013</v>
      </c>
      <c r="BT19" s="36" cm="1">
        <f t="array" ref="BT19">BT13*Assumptions!$B$17*PRODUCT(1+Assumptions!$C17:INDEX(Assumptions!$C17:$H17,1,MATCH('Pro Forma'!BT$1,Assumptions!$C$14:$H$14,0)))</f>
        <v>9274.1925944000013</v>
      </c>
      <c r="BU19" s="36" cm="1">
        <f t="array" ref="BU19">BU13*Assumptions!$B$17*PRODUCT(1+Assumptions!$C17:INDEX(Assumptions!$C17:$H17,1,MATCH('Pro Forma'!BU$1,Assumptions!$C$14:$H$14,0)))</f>
        <v>9274.1925944000013</v>
      </c>
      <c r="BV19" s="36" cm="1">
        <f t="array" ref="BV19">BV13*Assumptions!$B$17*PRODUCT(1+Assumptions!$C17:INDEX(Assumptions!$C17:$H17,1,MATCH('Pro Forma'!BV$1,Assumptions!$C$14:$H$14,0)))</f>
        <v>9274.1925944000013</v>
      </c>
      <c r="BW19" s="36" cm="1">
        <f t="array" ref="BW19">BW13*Assumptions!$B$17*PRODUCT(1+Assumptions!$C17:INDEX(Assumptions!$C17:$H17,1,MATCH('Pro Forma'!BW$1,Assumptions!$C$14:$H$14,0)))</f>
        <v>9274.1925944000013</v>
      </c>
    </row>
    <row r="20" spans="1:75" ht="15.75" thickBot="1" x14ac:dyDescent="0.3">
      <c r="A20" s="49" t="s">
        <v>52</v>
      </c>
      <c r="B20" s="36">
        <f>SUM($C20:INDEX($C20:$BW20,1,MATCH(EOMONTH(Assumptions!$E$3,0),'Pro Forma'!$C$3:$BW$3,0)))</f>
        <v>78867.037150000091</v>
      </c>
      <c r="C20" s="36"/>
      <c r="D20" s="36" cm="1">
        <f t="array" ref="D20">D14*Assumptions!$B$18*PRODUCT(1+Assumptions!$C18:INDEX(Assumptions!$C18:$H18,1,MATCH('Pro Forma'!D$1,Assumptions!$C$14:$H$14,0)))</f>
        <v>1050</v>
      </c>
      <c r="E20" s="36" cm="1">
        <f t="array" ref="E20">E14*Assumptions!$B$18*PRODUCT(1+Assumptions!$C18:INDEX(Assumptions!$C18:$H18,1,MATCH('Pro Forma'!E$1,Assumptions!$C$14:$H$14,0)))</f>
        <v>1080</v>
      </c>
      <c r="F20" s="36" cm="1">
        <f t="array" ref="F20">F14*Assumptions!$B$18*PRODUCT(1+Assumptions!$C18:INDEX(Assumptions!$C18:$H18,1,MATCH('Pro Forma'!F$1,Assumptions!$C$14:$H$14,0)))</f>
        <v>1110.0000000000002</v>
      </c>
      <c r="G20" s="36" cm="1">
        <f t="array" ref="G20">G14*Assumptions!$B$18*PRODUCT(1+Assumptions!$C18:INDEX(Assumptions!$C18:$H18,1,MATCH('Pro Forma'!G$1,Assumptions!$C$14:$H$14,0)))</f>
        <v>1140.0000000000002</v>
      </c>
      <c r="H20" s="36" cm="1">
        <f t="array" ref="H20">H14*Assumptions!$B$18*PRODUCT(1+Assumptions!$C18:INDEX(Assumptions!$C18:$H18,1,MATCH('Pro Forma'!H$1,Assumptions!$C$14:$H$14,0)))</f>
        <v>1170.0000000000002</v>
      </c>
      <c r="I20" s="36" cm="1">
        <f t="array" ref="I20">I14*Assumptions!$B$18*PRODUCT(1+Assumptions!$C18:INDEX(Assumptions!$C18:$H18,1,MATCH('Pro Forma'!I$1,Assumptions!$C$14:$H$14,0)))</f>
        <v>1200.0000000000005</v>
      </c>
      <c r="J20" s="36" cm="1">
        <f t="array" ref="J20">J14*Assumptions!$B$18*PRODUCT(1+Assumptions!$C18:INDEX(Assumptions!$C18:$H18,1,MATCH('Pro Forma'!J$1,Assumptions!$C$14:$H$14,0)))</f>
        <v>1230.0000000000005</v>
      </c>
      <c r="K20" s="36" cm="1">
        <f t="array" ref="K20">K14*Assumptions!$B$18*PRODUCT(1+Assumptions!$C18:INDEX(Assumptions!$C18:$H18,1,MATCH('Pro Forma'!K$1,Assumptions!$C$14:$H$14,0)))</f>
        <v>1250</v>
      </c>
      <c r="L20" s="36" cm="1">
        <f t="array" ref="L20">L14*Assumptions!$B$18*PRODUCT(1+Assumptions!$C18:INDEX(Assumptions!$C18:$H18,1,MATCH('Pro Forma'!L$1,Assumptions!$C$14:$H$14,0)))</f>
        <v>1250</v>
      </c>
      <c r="M20" s="36" cm="1">
        <f t="array" ref="M20">M14*Assumptions!$B$18*PRODUCT(1+Assumptions!$C18:INDEX(Assumptions!$C18:$H18,1,MATCH('Pro Forma'!M$1,Assumptions!$C$14:$H$14,0)))</f>
        <v>1250</v>
      </c>
      <c r="N20" s="36" cm="1">
        <f t="array" ref="N20">N14*Assumptions!$B$18*PRODUCT(1+Assumptions!$C18:INDEX(Assumptions!$C18:$H18,1,MATCH('Pro Forma'!N$1,Assumptions!$C$14:$H$14,0)))</f>
        <v>1250</v>
      </c>
      <c r="O20" s="36" cm="1">
        <f t="array" ref="O20">O14*Assumptions!$B$18*PRODUCT(1+Assumptions!$C18:INDEX(Assumptions!$C18:$H18,1,MATCH('Pro Forma'!O$1,Assumptions!$C$14:$H$14,0)))</f>
        <v>1250</v>
      </c>
      <c r="P20" s="36" cm="1">
        <f t="array" ref="P20">P14*Assumptions!$B$18*PRODUCT(1+Assumptions!$C18:INDEX(Assumptions!$C18:$H18,1,MATCH('Pro Forma'!P$1,Assumptions!$C$14:$H$14,0)))</f>
        <v>1287.5</v>
      </c>
      <c r="Q20" s="36" cm="1">
        <f t="array" ref="Q20">Q14*Assumptions!$B$18*PRODUCT(1+Assumptions!$C18:INDEX(Assumptions!$C18:$H18,1,MATCH('Pro Forma'!Q$1,Assumptions!$C$14:$H$14,0)))</f>
        <v>1287.5</v>
      </c>
      <c r="R20" s="36" cm="1">
        <f t="array" ref="R20">R14*Assumptions!$B$18*PRODUCT(1+Assumptions!$C18:INDEX(Assumptions!$C18:$H18,1,MATCH('Pro Forma'!R$1,Assumptions!$C$14:$H$14,0)))</f>
        <v>1287.5</v>
      </c>
      <c r="S20" s="36" cm="1">
        <f t="array" ref="S20">S14*Assumptions!$B$18*PRODUCT(1+Assumptions!$C18:INDEX(Assumptions!$C18:$H18,1,MATCH('Pro Forma'!S$1,Assumptions!$C$14:$H$14,0)))</f>
        <v>1287.5</v>
      </c>
      <c r="T20" s="36" cm="1">
        <f t="array" ref="T20">T14*Assumptions!$B$18*PRODUCT(1+Assumptions!$C18:INDEX(Assumptions!$C18:$H18,1,MATCH('Pro Forma'!T$1,Assumptions!$C$14:$H$14,0)))</f>
        <v>1287.5</v>
      </c>
      <c r="U20" s="36" cm="1">
        <f t="array" ref="U20">U14*Assumptions!$B$18*PRODUCT(1+Assumptions!$C18:INDEX(Assumptions!$C18:$H18,1,MATCH('Pro Forma'!U$1,Assumptions!$C$14:$H$14,0)))</f>
        <v>1287.5</v>
      </c>
      <c r="V20" s="36" cm="1">
        <f t="array" ref="V20">V14*Assumptions!$B$18*PRODUCT(1+Assumptions!$C18:INDEX(Assumptions!$C18:$H18,1,MATCH('Pro Forma'!V$1,Assumptions!$C$14:$H$14,0)))</f>
        <v>1287.5</v>
      </c>
      <c r="W20" s="36" cm="1">
        <f t="array" ref="W20">W14*Assumptions!$B$18*PRODUCT(1+Assumptions!$C18:INDEX(Assumptions!$C18:$H18,1,MATCH('Pro Forma'!W$1,Assumptions!$C$14:$H$14,0)))</f>
        <v>1287.5</v>
      </c>
      <c r="X20" s="36" cm="1">
        <f t="array" ref="X20">X14*Assumptions!$B$18*PRODUCT(1+Assumptions!$C18:INDEX(Assumptions!$C18:$H18,1,MATCH('Pro Forma'!X$1,Assumptions!$C$14:$H$14,0)))</f>
        <v>1287.5</v>
      </c>
      <c r="Y20" s="36" cm="1">
        <f t="array" ref="Y20">Y14*Assumptions!$B$18*PRODUCT(1+Assumptions!$C18:INDEX(Assumptions!$C18:$H18,1,MATCH('Pro Forma'!Y$1,Assumptions!$C$14:$H$14,0)))</f>
        <v>1287.5</v>
      </c>
      <c r="Z20" s="36" cm="1">
        <f t="array" ref="Z20">Z14*Assumptions!$B$18*PRODUCT(1+Assumptions!$C18:INDEX(Assumptions!$C18:$H18,1,MATCH('Pro Forma'!Z$1,Assumptions!$C$14:$H$14,0)))</f>
        <v>1287.5</v>
      </c>
      <c r="AA20" s="36" cm="1">
        <f t="array" ref="AA20">AA14*Assumptions!$B$18*PRODUCT(1+Assumptions!$C18:INDEX(Assumptions!$C18:$H18,1,MATCH('Pro Forma'!AA$1,Assumptions!$C$14:$H$14,0)))</f>
        <v>1287.5</v>
      </c>
      <c r="AB20" s="36" cm="1">
        <f t="array" ref="AB20">AB14*Assumptions!$B$18*PRODUCT(1+Assumptions!$C18:INDEX(Assumptions!$C18:$H18,1,MATCH('Pro Forma'!AB$1,Assumptions!$C$14:$H$14,0)))</f>
        <v>1326.125</v>
      </c>
      <c r="AC20" s="36" cm="1">
        <f t="array" ref="AC20">AC14*Assumptions!$B$18*PRODUCT(1+Assumptions!$C18:INDEX(Assumptions!$C18:$H18,1,MATCH('Pro Forma'!AC$1,Assumptions!$C$14:$H$14,0)))</f>
        <v>1326.125</v>
      </c>
      <c r="AD20" s="36" cm="1">
        <f t="array" ref="AD20">AD14*Assumptions!$B$18*PRODUCT(1+Assumptions!$C18:INDEX(Assumptions!$C18:$H18,1,MATCH('Pro Forma'!AD$1,Assumptions!$C$14:$H$14,0)))</f>
        <v>1326.125</v>
      </c>
      <c r="AE20" s="36" cm="1">
        <f t="array" ref="AE20">AE14*Assumptions!$B$18*PRODUCT(1+Assumptions!$C18:INDEX(Assumptions!$C18:$H18,1,MATCH('Pro Forma'!AE$1,Assumptions!$C$14:$H$14,0)))</f>
        <v>1326.125</v>
      </c>
      <c r="AF20" s="36" cm="1">
        <f t="array" ref="AF20">AF14*Assumptions!$B$18*PRODUCT(1+Assumptions!$C18:INDEX(Assumptions!$C18:$H18,1,MATCH('Pro Forma'!AF$1,Assumptions!$C$14:$H$14,0)))</f>
        <v>1326.125</v>
      </c>
      <c r="AG20" s="36" cm="1">
        <f t="array" ref="AG20">AG14*Assumptions!$B$18*PRODUCT(1+Assumptions!$C18:INDEX(Assumptions!$C18:$H18,1,MATCH('Pro Forma'!AG$1,Assumptions!$C$14:$H$14,0)))</f>
        <v>1326.125</v>
      </c>
      <c r="AH20" s="36" cm="1">
        <f t="array" ref="AH20">AH14*Assumptions!$B$18*PRODUCT(1+Assumptions!$C18:INDEX(Assumptions!$C18:$H18,1,MATCH('Pro Forma'!AH$1,Assumptions!$C$14:$H$14,0)))</f>
        <v>1326.125</v>
      </c>
      <c r="AI20" s="36" cm="1">
        <f t="array" ref="AI20">AI14*Assumptions!$B$18*PRODUCT(1+Assumptions!$C18:INDEX(Assumptions!$C18:$H18,1,MATCH('Pro Forma'!AI$1,Assumptions!$C$14:$H$14,0)))</f>
        <v>1326.125</v>
      </c>
      <c r="AJ20" s="36" cm="1">
        <f t="array" ref="AJ20">AJ14*Assumptions!$B$18*PRODUCT(1+Assumptions!$C18:INDEX(Assumptions!$C18:$H18,1,MATCH('Pro Forma'!AJ$1,Assumptions!$C$14:$H$14,0)))</f>
        <v>1326.125</v>
      </c>
      <c r="AK20" s="36" cm="1">
        <f t="array" ref="AK20">AK14*Assumptions!$B$18*PRODUCT(1+Assumptions!$C18:INDEX(Assumptions!$C18:$H18,1,MATCH('Pro Forma'!AK$1,Assumptions!$C$14:$H$14,0)))</f>
        <v>1326.125</v>
      </c>
      <c r="AL20" s="36" cm="1">
        <f t="array" ref="AL20">AL14*Assumptions!$B$18*PRODUCT(1+Assumptions!$C18:INDEX(Assumptions!$C18:$H18,1,MATCH('Pro Forma'!AL$1,Assumptions!$C$14:$H$14,0)))</f>
        <v>1326.125</v>
      </c>
      <c r="AM20" s="36" cm="1">
        <f t="array" ref="AM20">AM14*Assumptions!$B$18*PRODUCT(1+Assumptions!$C18:INDEX(Assumptions!$C18:$H18,1,MATCH('Pro Forma'!AM$1,Assumptions!$C$14:$H$14,0)))</f>
        <v>1326.125</v>
      </c>
      <c r="AN20" s="36" cm="1">
        <f t="array" ref="AN20">AN14*Assumptions!$B$18*PRODUCT(1+Assumptions!$C18:INDEX(Assumptions!$C18:$H18,1,MATCH('Pro Forma'!AN$1,Assumptions!$C$14:$H$14,0)))</f>
        <v>1365.9087500000001</v>
      </c>
      <c r="AO20" s="36" cm="1">
        <f t="array" ref="AO20">AO14*Assumptions!$B$18*PRODUCT(1+Assumptions!$C18:INDEX(Assumptions!$C18:$H18,1,MATCH('Pro Forma'!AO$1,Assumptions!$C$14:$H$14,0)))</f>
        <v>1365.9087500000001</v>
      </c>
      <c r="AP20" s="36" cm="1">
        <f t="array" ref="AP20">AP14*Assumptions!$B$18*PRODUCT(1+Assumptions!$C18:INDEX(Assumptions!$C18:$H18,1,MATCH('Pro Forma'!AP$1,Assumptions!$C$14:$H$14,0)))</f>
        <v>1365.9087500000001</v>
      </c>
      <c r="AQ20" s="36" cm="1">
        <f t="array" ref="AQ20">AQ14*Assumptions!$B$18*PRODUCT(1+Assumptions!$C18:INDEX(Assumptions!$C18:$H18,1,MATCH('Pro Forma'!AQ$1,Assumptions!$C$14:$H$14,0)))</f>
        <v>1365.9087500000001</v>
      </c>
      <c r="AR20" s="36" cm="1">
        <f t="array" ref="AR20">AR14*Assumptions!$B$18*PRODUCT(1+Assumptions!$C18:INDEX(Assumptions!$C18:$H18,1,MATCH('Pro Forma'!AR$1,Assumptions!$C$14:$H$14,0)))</f>
        <v>1365.9087500000001</v>
      </c>
      <c r="AS20" s="36" cm="1">
        <f t="array" ref="AS20">AS14*Assumptions!$B$18*PRODUCT(1+Assumptions!$C18:INDEX(Assumptions!$C18:$H18,1,MATCH('Pro Forma'!AS$1,Assumptions!$C$14:$H$14,0)))</f>
        <v>1365.9087500000001</v>
      </c>
      <c r="AT20" s="36" cm="1">
        <f t="array" ref="AT20">AT14*Assumptions!$B$18*PRODUCT(1+Assumptions!$C18:INDEX(Assumptions!$C18:$H18,1,MATCH('Pro Forma'!AT$1,Assumptions!$C$14:$H$14,0)))</f>
        <v>1365.9087500000001</v>
      </c>
      <c r="AU20" s="36" cm="1">
        <f t="array" ref="AU20">AU14*Assumptions!$B$18*PRODUCT(1+Assumptions!$C18:INDEX(Assumptions!$C18:$H18,1,MATCH('Pro Forma'!AU$1,Assumptions!$C$14:$H$14,0)))</f>
        <v>1365.9087500000001</v>
      </c>
      <c r="AV20" s="36" cm="1">
        <f t="array" ref="AV20">AV14*Assumptions!$B$18*PRODUCT(1+Assumptions!$C18:INDEX(Assumptions!$C18:$H18,1,MATCH('Pro Forma'!AV$1,Assumptions!$C$14:$H$14,0)))</f>
        <v>1365.9087500000001</v>
      </c>
      <c r="AW20" s="36" cm="1">
        <f t="array" ref="AW20">AW14*Assumptions!$B$18*PRODUCT(1+Assumptions!$C18:INDEX(Assumptions!$C18:$H18,1,MATCH('Pro Forma'!AW$1,Assumptions!$C$14:$H$14,0)))</f>
        <v>1365.9087500000001</v>
      </c>
      <c r="AX20" s="36" cm="1">
        <f t="array" ref="AX20">AX14*Assumptions!$B$18*PRODUCT(1+Assumptions!$C18:INDEX(Assumptions!$C18:$H18,1,MATCH('Pro Forma'!AX$1,Assumptions!$C$14:$H$14,0)))</f>
        <v>1365.9087500000001</v>
      </c>
      <c r="AY20" s="36" cm="1">
        <f t="array" ref="AY20">AY14*Assumptions!$B$18*PRODUCT(1+Assumptions!$C18:INDEX(Assumptions!$C18:$H18,1,MATCH('Pro Forma'!AY$1,Assumptions!$C$14:$H$14,0)))</f>
        <v>1365.9087500000001</v>
      </c>
      <c r="AZ20" s="36" cm="1">
        <f t="array" ref="AZ20">AZ14*Assumptions!$B$18*PRODUCT(1+Assumptions!$C18:INDEX(Assumptions!$C18:$H18,1,MATCH('Pro Forma'!AZ$1,Assumptions!$C$14:$H$14,0)))</f>
        <v>1406.8860125000001</v>
      </c>
      <c r="BA20" s="36" cm="1">
        <f t="array" ref="BA20">BA14*Assumptions!$B$18*PRODUCT(1+Assumptions!$C18:INDEX(Assumptions!$C18:$H18,1,MATCH('Pro Forma'!BA$1,Assumptions!$C$14:$H$14,0)))</f>
        <v>1406.8860125000001</v>
      </c>
      <c r="BB20" s="36" cm="1">
        <f t="array" ref="BB20">BB14*Assumptions!$B$18*PRODUCT(1+Assumptions!$C18:INDEX(Assumptions!$C18:$H18,1,MATCH('Pro Forma'!BB$1,Assumptions!$C$14:$H$14,0)))</f>
        <v>1406.8860125000001</v>
      </c>
      <c r="BC20" s="36" cm="1">
        <f t="array" ref="BC20">BC14*Assumptions!$B$18*PRODUCT(1+Assumptions!$C18:INDEX(Assumptions!$C18:$H18,1,MATCH('Pro Forma'!BC$1,Assumptions!$C$14:$H$14,0)))</f>
        <v>1406.8860125000001</v>
      </c>
      <c r="BD20" s="36" cm="1">
        <f t="array" ref="BD20">BD14*Assumptions!$B$18*PRODUCT(1+Assumptions!$C18:INDEX(Assumptions!$C18:$H18,1,MATCH('Pro Forma'!BD$1,Assumptions!$C$14:$H$14,0)))</f>
        <v>1406.8860125000001</v>
      </c>
      <c r="BE20" s="36" cm="1">
        <f t="array" ref="BE20">BE14*Assumptions!$B$18*PRODUCT(1+Assumptions!$C18:INDEX(Assumptions!$C18:$H18,1,MATCH('Pro Forma'!BE$1,Assumptions!$C$14:$H$14,0)))</f>
        <v>1406.8860125000001</v>
      </c>
      <c r="BF20" s="36" cm="1">
        <f t="array" ref="BF20">BF14*Assumptions!$B$18*PRODUCT(1+Assumptions!$C18:INDEX(Assumptions!$C18:$H18,1,MATCH('Pro Forma'!BF$1,Assumptions!$C$14:$H$14,0)))</f>
        <v>1406.8860125000001</v>
      </c>
      <c r="BG20" s="36" cm="1">
        <f t="array" ref="BG20">BG14*Assumptions!$B$18*PRODUCT(1+Assumptions!$C18:INDEX(Assumptions!$C18:$H18,1,MATCH('Pro Forma'!BG$1,Assumptions!$C$14:$H$14,0)))</f>
        <v>1406.8860125000001</v>
      </c>
      <c r="BH20" s="36" cm="1">
        <f t="array" ref="BH20">BH14*Assumptions!$B$18*PRODUCT(1+Assumptions!$C18:INDEX(Assumptions!$C18:$H18,1,MATCH('Pro Forma'!BH$1,Assumptions!$C$14:$H$14,0)))</f>
        <v>1406.8860125000001</v>
      </c>
      <c r="BI20" s="36" cm="1">
        <f t="array" ref="BI20">BI14*Assumptions!$B$18*PRODUCT(1+Assumptions!$C18:INDEX(Assumptions!$C18:$H18,1,MATCH('Pro Forma'!BI$1,Assumptions!$C$14:$H$14,0)))</f>
        <v>1406.8860125000001</v>
      </c>
      <c r="BJ20" s="36" cm="1">
        <f t="array" ref="BJ20">BJ14*Assumptions!$B$18*PRODUCT(1+Assumptions!$C18:INDEX(Assumptions!$C18:$H18,1,MATCH('Pro Forma'!BJ$1,Assumptions!$C$14:$H$14,0)))</f>
        <v>1406.8860125000001</v>
      </c>
      <c r="BK20" s="36" cm="1">
        <f t="array" ref="BK20">BK14*Assumptions!$B$18*PRODUCT(1+Assumptions!$C18:INDEX(Assumptions!$C18:$H18,1,MATCH('Pro Forma'!BK$1,Assumptions!$C$14:$H$14,0)))</f>
        <v>1406.8860125000001</v>
      </c>
      <c r="BL20" s="36" cm="1">
        <f t="array" ref="BL20">BL14*Assumptions!$B$18*PRODUCT(1+Assumptions!$C18:INDEX(Assumptions!$C18:$H18,1,MATCH('Pro Forma'!BL$1,Assumptions!$C$14:$H$14,0)))</f>
        <v>1449.092592875</v>
      </c>
      <c r="BM20" s="36" cm="1">
        <f t="array" ref="BM20">BM14*Assumptions!$B$18*PRODUCT(1+Assumptions!$C18:INDEX(Assumptions!$C18:$H18,1,MATCH('Pro Forma'!BM$1,Assumptions!$C$14:$H$14,0)))</f>
        <v>1449.092592875</v>
      </c>
      <c r="BN20" s="36" cm="1">
        <f t="array" ref="BN20">BN14*Assumptions!$B$18*PRODUCT(1+Assumptions!$C18:INDEX(Assumptions!$C18:$H18,1,MATCH('Pro Forma'!BN$1,Assumptions!$C$14:$H$14,0)))</f>
        <v>1449.092592875</v>
      </c>
      <c r="BO20" s="36" cm="1">
        <f t="array" ref="BO20">BO14*Assumptions!$B$18*PRODUCT(1+Assumptions!$C18:INDEX(Assumptions!$C18:$H18,1,MATCH('Pro Forma'!BO$1,Assumptions!$C$14:$H$14,0)))</f>
        <v>1449.092592875</v>
      </c>
      <c r="BP20" s="36" cm="1">
        <f t="array" ref="BP20">BP14*Assumptions!$B$18*PRODUCT(1+Assumptions!$C18:INDEX(Assumptions!$C18:$H18,1,MATCH('Pro Forma'!BP$1,Assumptions!$C$14:$H$14,0)))</f>
        <v>1449.092592875</v>
      </c>
      <c r="BQ20" s="36" cm="1">
        <f t="array" ref="BQ20">BQ14*Assumptions!$B$18*PRODUCT(1+Assumptions!$C18:INDEX(Assumptions!$C18:$H18,1,MATCH('Pro Forma'!BQ$1,Assumptions!$C$14:$H$14,0)))</f>
        <v>1449.092592875</v>
      </c>
      <c r="BR20" s="36" cm="1">
        <f t="array" ref="BR20">BR14*Assumptions!$B$18*PRODUCT(1+Assumptions!$C18:INDEX(Assumptions!$C18:$H18,1,MATCH('Pro Forma'!BR$1,Assumptions!$C$14:$H$14,0)))</f>
        <v>1449.092592875</v>
      </c>
      <c r="BS20" s="36" cm="1">
        <f t="array" ref="BS20">BS14*Assumptions!$B$18*PRODUCT(1+Assumptions!$C18:INDEX(Assumptions!$C18:$H18,1,MATCH('Pro Forma'!BS$1,Assumptions!$C$14:$H$14,0)))</f>
        <v>1449.092592875</v>
      </c>
      <c r="BT20" s="36" cm="1">
        <f t="array" ref="BT20">BT14*Assumptions!$B$18*PRODUCT(1+Assumptions!$C18:INDEX(Assumptions!$C18:$H18,1,MATCH('Pro Forma'!BT$1,Assumptions!$C$14:$H$14,0)))</f>
        <v>1449.092592875</v>
      </c>
      <c r="BU20" s="36" cm="1">
        <f t="array" ref="BU20">BU14*Assumptions!$B$18*PRODUCT(1+Assumptions!$C18:INDEX(Assumptions!$C18:$H18,1,MATCH('Pro Forma'!BU$1,Assumptions!$C$14:$H$14,0)))</f>
        <v>1449.092592875</v>
      </c>
      <c r="BV20" s="36" cm="1">
        <f t="array" ref="BV20">BV14*Assumptions!$B$18*PRODUCT(1+Assumptions!$C18:INDEX(Assumptions!$C18:$H18,1,MATCH('Pro Forma'!BV$1,Assumptions!$C$14:$H$14,0)))</f>
        <v>1449.092592875</v>
      </c>
      <c r="BW20" s="36" cm="1">
        <f t="array" ref="BW20">BW14*Assumptions!$B$18*PRODUCT(1+Assumptions!$C18:INDEX(Assumptions!$C18:$H18,1,MATCH('Pro Forma'!BW$1,Assumptions!$C$14:$H$14,0)))</f>
        <v>1449.092592875</v>
      </c>
    </row>
    <row r="21" spans="1:75" ht="15.75" thickTop="1" x14ac:dyDescent="0.25">
      <c r="A21" s="51" t="s">
        <v>53</v>
      </c>
      <c r="B21" s="39">
        <f>SUM($C21:INDEX($C21:$BW21,1,MATCH(EOMONTH(Assumptions!$E$3,0),'Pro Forma'!$C$3:$BW$3,0)))</f>
        <v>14340828.539741993</v>
      </c>
      <c r="C21" s="39"/>
      <c r="D21" s="39">
        <f>SUM(D18:D20)</f>
        <v>142170</v>
      </c>
      <c r="E21" s="39">
        <f t="shared" ref="E21:BP21" si="16">SUM(E18:E20)</f>
        <v>149112</v>
      </c>
      <c r="F21" s="39">
        <f t="shared" si="16"/>
        <v>156214.00000000003</v>
      </c>
      <c r="G21" s="39">
        <f t="shared" si="16"/>
        <v>163476.00000000003</v>
      </c>
      <c r="H21" s="39">
        <f t="shared" si="16"/>
        <v>170898.00000000003</v>
      </c>
      <c r="I21" s="39">
        <f t="shared" si="16"/>
        <v>178480.00000000006</v>
      </c>
      <c r="J21" s="39">
        <f t="shared" si="16"/>
        <v>186222.00000000006</v>
      </c>
      <c r="K21" s="39">
        <f t="shared" si="16"/>
        <v>194050.00000000006</v>
      </c>
      <c r="L21" s="39">
        <f t="shared" si="16"/>
        <v>201890.00000000009</v>
      </c>
      <c r="M21" s="39">
        <f t="shared" si="16"/>
        <v>209890.00000000012</v>
      </c>
      <c r="N21" s="39">
        <f t="shared" si="16"/>
        <v>218050.00000000012</v>
      </c>
      <c r="O21" s="39">
        <f t="shared" si="16"/>
        <v>226370.00000000012</v>
      </c>
      <c r="P21" s="39">
        <f t="shared" si="16"/>
        <v>241895.50000000015</v>
      </c>
      <c r="Q21" s="39">
        <f t="shared" si="16"/>
        <v>241895.5</v>
      </c>
      <c r="R21" s="39">
        <f t="shared" si="16"/>
        <v>241895.5</v>
      </c>
      <c r="S21" s="39">
        <f t="shared" si="16"/>
        <v>241895.5</v>
      </c>
      <c r="T21" s="39">
        <f t="shared" si="16"/>
        <v>241895.5</v>
      </c>
      <c r="U21" s="39">
        <f t="shared" si="16"/>
        <v>241895.5</v>
      </c>
      <c r="V21" s="39">
        <f t="shared" si="16"/>
        <v>241895.5</v>
      </c>
      <c r="W21" s="39">
        <f t="shared" si="16"/>
        <v>241895.5</v>
      </c>
      <c r="X21" s="39">
        <f t="shared" si="16"/>
        <v>241895.5</v>
      </c>
      <c r="Y21" s="39">
        <f t="shared" si="16"/>
        <v>241895.5</v>
      </c>
      <c r="Z21" s="39">
        <f t="shared" si="16"/>
        <v>241895.5</v>
      </c>
      <c r="AA21" s="39">
        <f t="shared" si="16"/>
        <v>241895.5</v>
      </c>
      <c r="AB21" s="39">
        <f t="shared" si="16"/>
        <v>249152.36499999996</v>
      </c>
      <c r="AC21" s="39">
        <f t="shared" si="16"/>
        <v>249152.36499999996</v>
      </c>
      <c r="AD21" s="39">
        <f t="shared" si="16"/>
        <v>249152.36499999996</v>
      </c>
      <c r="AE21" s="39">
        <f t="shared" si="16"/>
        <v>249152.36499999996</v>
      </c>
      <c r="AF21" s="39">
        <f t="shared" si="16"/>
        <v>249152.36499999996</v>
      </c>
      <c r="AG21" s="39">
        <f t="shared" si="16"/>
        <v>249152.36499999996</v>
      </c>
      <c r="AH21" s="39">
        <f t="shared" si="16"/>
        <v>249152.36499999996</v>
      </c>
      <c r="AI21" s="39">
        <f t="shared" si="16"/>
        <v>249152.36499999996</v>
      </c>
      <c r="AJ21" s="39">
        <f t="shared" si="16"/>
        <v>249152.36499999996</v>
      </c>
      <c r="AK21" s="39">
        <f t="shared" si="16"/>
        <v>249152.36499999996</v>
      </c>
      <c r="AL21" s="39">
        <f t="shared" si="16"/>
        <v>249152.36499999996</v>
      </c>
      <c r="AM21" s="39">
        <f t="shared" si="16"/>
        <v>249152.36499999996</v>
      </c>
      <c r="AN21" s="39">
        <f t="shared" si="16"/>
        <v>256626.93595000001</v>
      </c>
      <c r="AO21" s="39">
        <f t="shared" si="16"/>
        <v>256626.93595000001</v>
      </c>
      <c r="AP21" s="39">
        <f t="shared" si="16"/>
        <v>256626.93595000001</v>
      </c>
      <c r="AQ21" s="39">
        <f t="shared" si="16"/>
        <v>256626.93595000001</v>
      </c>
      <c r="AR21" s="39">
        <f t="shared" si="16"/>
        <v>256626.93595000001</v>
      </c>
      <c r="AS21" s="39">
        <f t="shared" si="16"/>
        <v>256626.93595000001</v>
      </c>
      <c r="AT21" s="39">
        <f t="shared" si="16"/>
        <v>256626.93595000001</v>
      </c>
      <c r="AU21" s="39">
        <f t="shared" si="16"/>
        <v>256626.93595000001</v>
      </c>
      <c r="AV21" s="39">
        <f t="shared" si="16"/>
        <v>256626.93595000001</v>
      </c>
      <c r="AW21" s="39">
        <f t="shared" si="16"/>
        <v>256626.93595000001</v>
      </c>
      <c r="AX21" s="39">
        <f t="shared" si="16"/>
        <v>256626.93595000001</v>
      </c>
      <c r="AY21" s="39">
        <f t="shared" si="16"/>
        <v>256626.93595000001</v>
      </c>
      <c r="AZ21" s="39">
        <f t="shared" si="16"/>
        <v>264325.74402849999</v>
      </c>
      <c r="BA21" s="39">
        <f t="shared" si="16"/>
        <v>264325.74402849999</v>
      </c>
      <c r="BB21" s="39">
        <f t="shared" si="16"/>
        <v>264325.74402849999</v>
      </c>
      <c r="BC21" s="39">
        <f t="shared" si="16"/>
        <v>264325.74402849999</v>
      </c>
      <c r="BD21" s="39">
        <f t="shared" si="16"/>
        <v>264325.74402849999</v>
      </c>
      <c r="BE21" s="39">
        <f t="shared" si="16"/>
        <v>264325.74402849999</v>
      </c>
      <c r="BF21" s="39">
        <f t="shared" si="16"/>
        <v>264325.74402849999</v>
      </c>
      <c r="BG21" s="39">
        <f t="shared" si="16"/>
        <v>264325.74402849999</v>
      </c>
      <c r="BH21" s="39">
        <f t="shared" si="16"/>
        <v>264325.74402849999</v>
      </c>
      <c r="BI21" s="39">
        <f t="shared" si="16"/>
        <v>264325.74402849999</v>
      </c>
      <c r="BJ21" s="39">
        <f t="shared" si="16"/>
        <v>264325.74402849999</v>
      </c>
      <c r="BK21" s="39">
        <f t="shared" si="16"/>
        <v>264325.74402849999</v>
      </c>
      <c r="BL21" s="39">
        <f t="shared" si="16"/>
        <v>272255.51634935505</v>
      </c>
      <c r="BM21" s="39">
        <f t="shared" si="16"/>
        <v>272255.51634935505</v>
      </c>
      <c r="BN21" s="39">
        <f t="shared" si="16"/>
        <v>272255.51634935505</v>
      </c>
      <c r="BO21" s="39">
        <f t="shared" si="16"/>
        <v>272255.51634935505</v>
      </c>
      <c r="BP21" s="39">
        <f t="shared" si="16"/>
        <v>272255.51634935505</v>
      </c>
      <c r="BQ21" s="39">
        <f t="shared" ref="BQ21:BW21" si="17">SUM(BQ18:BQ20)</f>
        <v>272255.51634935505</v>
      </c>
      <c r="BR21" s="39">
        <f t="shared" si="17"/>
        <v>272255.51634935505</v>
      </c>
      <c r="BS21" s="39">
        <f t="shared" si="17"/>
        <v>272255.51634935505</v>
      </c>
      <c r="BT21" s="39">
        <f t="shared" si="17"/>
        <v>272255.51634935505</v>
      </c>
      <c r="BU21" s="39">
        <f t="shared" si="17"/>
        <v>272255.51634935505</v>
      </c>
      <c r="BV21" s="39">
        <f t="shared" si="17"/>
        <v>272255.51634935505</v>
      </c>
      <c r="BW21" s="39">
        <f t="shared" si="17"/>
        <v>272255.51634935505</v>
      </c>
    </row>
    <row r="22" spans="1:75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</row>
    <row r="23" spans="1:75" x14ac:dyDescent="0.25">
      <c r="A23" s="48" t="s">
        <v>56</v>
      </c>
      <c r="B23" s="37">
        <f>SUM($C23:INDEX($C23:$BW23,1,MATCH(EOMONTH(Assumptions!$E$3,0),'Pro Forma'!$C$3:$BW$3,0)))</f>
        <v>-5627683.9586000042</v>
      </c>
      <c r="C23" s="37"/>
      <c r="D23" s="37" cm="1">
        <f t="array" ref="D23">-Assumptions!$B$22/12*PRODUCT(1+Assumptions!$C22:INDEX(Assumptions!$C22:$H22,1,MATCH('Pro Forma'!D$1,Assumptions!$C$21:$H$21,0)))</f>
        <v>-88333.333333333328</v>
      </c>
      <c r="E23" s="37" cm="1">
        <f t="array" ref="E23">-Assumptions!$B$22/12*PRODUCT(1+Assumptions!$C22:INDEX(Assumptions!$C22:$H22,1,MATCH('Pro Forma'!E$1,Assumptions!$C$21:$H$21,0)))</f>
        <v>-88333.333333333328</v>
      </c>
      <c r="F23" s="37" cm="1">
        <f t="array" ref="F23">-Assumptions!$B$22/12*PRODUCT(1+Assumptions!$C22:INDEX(Assumptions!$C22:$H22,1,MATCH('Pro Forma'!F$1,Assumptions!$C$21:$H$21,0)))</f>
        <v>-88333.333333333328</v>
      </c>
      <c r="G23" s="37" cm="1">
        <f t="array" ref="G23">-Assumptions!$B$22/12*PRODUCT(1+Assumptions!$C22:INDEX(Assumptions!$C22:$H22,1,MATCH('Pro Forma'!G$1,Assumptions!$C$21:$H$21,0)))</f>
        <v>-88333.333333333328</v>
      </c>
      <c r="H23" s="37" cm="1">
        <f t="array" ref="H23">-Assumptions!$B$22/12*PRODUCT(1+Assumptions!$C22:INDEX(Assumptions!$C22:$H22,1,MATCH('Pro Forma'!H$1,Assumptions!$C$21:$H$21,0)))</f>
        <v>-88333.333333333328</v>
      </c>
      <c r="I23" s="37" cm="1">
        <f t="array" ref="I23">-Assumptions!$B$22/12*PRODUCT(1+Assumptions!$C22:INDEX(Assumptions!$C22:$H22,1,MATCH('Pro Forma'!I$1,Assumptions!$C$21:$H$21,0)))</f>
        <v>-88333.333333333328</v>
      </c>
      <c r="J23" s="37" cm="1">
        <f t="array" ref="J23">-Assumptions!$B$22/12*PRODUCT(1+Assumptions!$C22:INDEX(Assumptions!$C22:$H22,1,MATCH('Pro Forma'!J$1,Assumptions!$C$21:$H$21,0)))</f>
        <v>-88333.333333333328</v>
      </c>
      <c r="K23" s="37" cm="1">
        <f t="array" ref="K23">-Assumptions!$B$22/12*PRODUCT(1+Assumptions!$C22:INDEX(Assumptions!$C22:$H22,1,MATCH('Pro Forma'!K$1,Assumptions!$C$21:$H$21,0)))</f>
        <v>-88333.333333333328</v>
      </c>
      <c r="L23" s="37" cm="1">
        <f t="array" ref="L23">-Assumptions!$B$22/12*PRODUCT(1+Assumptions!$C22:INDEX(Assumptions!$C22:$H22,1,MATCH('Pro Forma'!L$1,Assumptions!$C$21:$H$21,0)))</f>
        <v>-88333.333333333328</v>
      </c>
      <c r="M23" s="37" cm="1">
        <f t="array" ref="M23">-Assumptions!$B$22/12*PRODUCT(1+Assumptions!$C22:INDEX(Assumptions!$C22:$H22,1,MATCH('Pro Forma'!M$1,Assumptions!$C$21:$H$21,0)))</f>
        <v>-88333.333333333328</v>
      </c>
      <c r="N23" s="37" cm="1">
        <f t="array" ref="N23">-Assumptions!$B$22/12*PRODUCT(1+Assumptions!$C22:INDEX(Assumptions!$C22:$H22,1,MATCH('Pro Forma'!N$1,Assumptions!$C$21:$H$21,0)))</f>
        <v>-88333.333333333328</v>
      </c>
      <c r="O23" s="37" cm="1">
        <f t="array" ref="O23">-Assumptions!$B$22/12*PRODUCT(1+Assumptions!$C22:INDEX(Assumptions!$C22:$H22,1,MATCH('Pro Forma'!O$1,Assumptions!$C$21:$H$21,0)))</f>
        <v>-88333.333333333328</v>
      </c>
      <c r="P23" s="37" cm="1">
        <f t="array" ref="P23">-Assumptions!$B$22/12*PRODUCT(1+Assumptions!$C22:INDEX(Assumptions!$C22:$H22,1,MATCH('Pro Forma'!P$1,Assumptions!$C$21:$H$21,0)))</f>
        <v>-90983.333333333343</v>
      </c>
      <c r="Q23" s="37" cm="1">
        <f t="array" ref="Q23">-Assumptions!$B$22/12*PRODUCT(1+Assumptions!$C22:INDEX(Assumptions!$C22:$H22,1,MATCH('Pro Forma'!Q$1,Assumptions!$C$21:$H$21,0)))</f>
        <v>-90983.333333333343</v>
      </c>
      <c r="R23" s="37" cm="1">
        <f t="array" ref="R23">-Assumptions!$B$22/12*PRODUCT(1+Assumptions!$C22:INDEX(Assumptions!$C22:$H22,1,MATCH('Pro Forma'!R$1,Assumptions!$C$21:$H$21,0)))</f>
        <v>-90983.333333333343</v>
      </c>
      <c r="S23" s="37" cm="1">
        <f t="array" ref="S23">-Assumptions!$B$22/12*PRODUCT(1+Assumptions!$C22:INDEX(Assumptions!$C22:$H22,1,MATCH('Pro Forma'!S$1,Assumptions!$C$21:$H$21,0)))</f>
        <v>-90983.333333333343</v>
      </c>
      <c r="T23" s="37" cm="1">
        <f t="array" ref="T23">-Assumptions!$B$22/12*PRODUCT(1+Assumptions!$C22:INDEX(Assumptions!$C22:$H22,1,MATCH('Pro Forma'!T$1,Assumptions!$C$21:$H$21,0)))</f>
        <v>-90983.333333333343</v>
      </c>
      <c r="U23" s="37" cm="1">
        <f t="array" ref="U23">-Assumptions!$B$22/12*PRODUCT(1+Assumptions!$C22:INDEX(Assumptions!$C22:$H22,1,MATCH('Pro Forma'!U$1,Assumptions!$C$21:$H$21,0)))</f>
        <v>-90983.333333333343</v>
      </c>
      <c r="V23" s="37" cm="1">
        <f t="array" ref="V23">-Assumptions!$B$22/12*PRODUCT(1+Assumptions!$C22:INDEX(Assumptions!$C22:$H22,1,MATCH('Pro Forma'!V$1,Assumptions!$C$21:$H$21,0)))</f>
        <v>-90983.333333333343</v>
      </c>
      <c r="W23" s="37" cm="1">
        <f t="array" ref="W23">-Assumptions!$B$22/12*PRODUCT(1+Assumptions!$C22:INDEX(Assumptions!$C22:$H22,1,MATCH('Pro Forma'!W$1,Assumptions!$C$21:$H$21,0)))</f>
        <v>-90983.333333333343</v>
      </c>
      <c r="X23" s="37" cm="1">
        <f t="array" ref="X23">-Assumptions!$B$22/12*PRODUCT(1+Assumptions!$C22:INDEX(Assumptions!$C22:$H22,1,MATCH('Pro Forma'!X$1,Assumptions!$C$21:$H$21,0)))</f>
        <v>-90983.333333333343</v>
      </c>
      <c r="Y23" s="37" cm="1">
        <f t="array" ref="Y23">-Assumptions!$B$22/12*PRODUCT(1+Assumptions!$C22:INDEX(Assumptions!$C22:$H22,1,MATCH('Pro Forma'!Y$1,Assumptions!$C$21:$H$21,0)))</f>
        <v>-90983.333333333343</v>
      </c>
      <c r="Z23" s="37" cm="1">
        <f t="array" ref="Z23">-Assumptions!$B$22/12*PRODUCT(1+Assumptions!$C22:INDEX(Assumptions!$C22:$H22,1,MATCH('Pro Forma'!Z$1,Assumptions!$C$21:$H$21,0)))</f>
        <v>-90983.333333333343</v>
      </c>
      <c r="AA23" s="37" cm="1">
        <f t="array" ref="AA23">-Assumptions!$B$22/12*PRODUCT(1+Assumptions!$C22:INDEX(Assumptions!$C22:$H22,1,MATCH('Pro Forma'!AA$1,Assumptions!$C$21:$H$21,0)))</f>
        <v>-90983.333333333343</v>
      </c>
      <c r="AB23" s="37" cm="1">
        <f t="array" ref="AB23">-Assumptions!$B$22/12*PRODUCT(1+Assumptions!$C22:INDEX(Assumptions!$C22:$H22,1,MATCH('Pro Forma'!AB$1,Assumptions!$C$21:$H$21,0)))</f>
        <v>-93712.833333333328</v>
      </c>
      <c r="AC23" s="37" cm="1">
        <f t="array" ref="AC23">-Assumptions!$B$22/12*PRODUCT(1+Assumptions!$C22:INDEX(Assumptions!$C22:$H22,1,MATCH('Pro Forma'!AC$1,Assumptions!$C$21:$H$21,0)))</f>
        <v>-93712.833333333328</v>
      </c>
      <c r="AD23" s="37" cm="1">
        <f t="array" ref="AD23">-Assumptions!$B$22/12*PRODUCT(1+Assumptions!$C22:INDEX(Assumptions!$C22:$H22,1,MATCH('Pro Forma'!AD$1,Assumptions!$C$21:$H$21,0)))</f>
        <v>-93712.833333333328</v>
      </c>
      <c r="AE23" s="37" cm="1">
        <f t="array" ref="AE23">-Assumptions!$B$22/12*PRODUCT(1+Assumptions!$C22:INDEX(Assumptions!$C22:$H22,1,MATCH('Pro Forma'!AE$1,Assumptions!$C$21:$H$21,0)))</f>
        <v>-93712.833333333328</v>
      </c>
      <c r="AF23" s="37" cm="1">
        <f t="array" ref="AF23">-Assumptions!$B$22/12*PRODUCT(1+Assumptions!$C22:INDEX(Assumptions!$C22:$H22,1,MATCH('Pro Forma'!AF$1,Assumptions!$C$21:$H$21,0)))</f>
        <v>-93712.833333333328</v>
      </c>
      <c r="AG23" s="37" cm="1">
        <f t="array" ref="AG23">-Assumptions!$B$22/12*PRODUCT(1+Assumptions!$C22:INDEX(Assumptions!$C22:$H22,1,MATCH('Pro Forma'!AG$1,Assumptions!$C$21:$H$21,0)))</f>
        <v>-93712.833333333328</v>
      </c>
      <c r="AH23" s="37" cm="1">
        <f t="array" ref="AH23">-Assumptions!$B$22/12*PRODUCT(1+Assumptions!$C22:INDEX(Assumptions!$C22:$H22,1,MATCH('Pro Forma'!AH$1,Assumptions!$C$21:$H$21,0)))</f>
        <v>-93712.833333333328</v>
      </c>
      <c r="AI23" s="37" cm="1">
        <f t="array" ref="AI23">-Assumptions!$B$22/12*PRODUCT(1+Assumptions!$C22:INDEX(Assumptions!$C22:$H22,1,MATCH('Pro Forma'!AI$1,Assumptions!$C$21:$H$21,0)))</f>
        <v>-93712.833333333328</v>
      </c>
      <c r="AJ23" s="37" cm="1">
        <f t="array" ref="AJ23">-Assumptions!$B$22/12*PRODUCT(1+Assumptions!$C22:INDEX(Assumptions!$C22:$H22,1,MATCH('Pro Forma'!AJ$1,Assumptions!$C$21:$H$21,0)))</f>
        <v>-93712.833333333328</v>
      </c>
      <c r="AK23" s="37" cm="1">
        <f t="array" ref="AK23">-Assumptions!$B$22/12*PRODUCT(1+Assumptions!$C22:INDEX(Assumptions!$C22:$H22,1,MATCH('Pro Forma'!AK$1,Assumptions!$C$21:$H$21,0)))</f>
        <v>-93712.833333333328</v>
      </c>
      <c r="AL23" s="37" cm="1">
        <f t="array" ref="AL23">-Assumptions!$B$22/12*PRODUCT(1+Assumptions!$C22:INDEX(Assumptions!$C22:$H22,1,MATCH('Pro Forma'!AL$1,Assumptions!$C$21:$H$21,0)))</f>
        <v>-93712.833333333328</v>
      </c>
      <c r="AM23" s="37" cm="1">
        <f t="array" ref="AM23">-Assumptions!$B$22/12*PRODUCT(1+Assumptions!$C22:INDEX(Assumptions!$C22:$H22,1,MATCH('Pro Forma'!AM$1,Assumptions!$C$21:$H$21,0)))</f>
        <v>-93712.833333333328</v>
      </c>
      <c r="AN23" s="37" cm="1">
        <f t="array" ref="AN23">-Assumptions!$B$22/12*PRODUCT(1+Assumptions!$C22:INDEX(Assumptions!$C22:$H22,1,MATCH('Pro Forma'!AN$1,Assumptions!$C$21:$H$21,0)))</f>
        <v>-96524.218333333338</v>
      </c>
      <c r="AO23" s="37" cm="1">
        <f t="array" ref="AO23">-Assumptions!$B$22/12*PRODUCT(1+Assumptions!$C22:INDEX(Assumptions!$C22:$H22,1,MATCH('Pro Forma'!AO$1,Assumptions!$C$21:$H$21,0)))</f>
        <v>-96524.218333333338</v>
      </c>
      <c r="AP23" s="37" cm="1">
        <f t="array" ref="AP23">-Assumptions!$B$22/12*PRODUCT(1+Assumptions!$C22:INDEX(Assumptions!$C22:$H22,1,MATCH('Pro Forma'!AP$1,Assumptions!$C$21:$H$21,0)))</f>
        <v>-96524.218333333338</v>
      </c>
      <c r="AQ23" s="37" cm="1">
        <f t="array" ref="AQ23">-Assumptions!$B$22/12*PRODUCT(1+Assumptions!$C22:INDEX(Assumptions!$C22:$H22,1,MATCH('Pro Forma'!AQ$1,Assumptions!$C$21:$H$21,0)))</f>
        <v>-96524.218333333338</v>
      </c>
      <c r="AR23" s="37" cm="1">
        <f t="array" ref="AR23">-Assumptions!$B$22/12*PRODUCT(1+Assumptions!$C22:INDEX(Assumptions!$C22:$H22,1,MATCH('Pro Forma'!AR$1,Assumptions!$C$21:$H$21,0)))</f>
        <v>-96524.218333333338</v>
      </c>
      <c r="AS23" s="37" cm="1">
        <f t="array" ref="AS23">-Assumptions!$B$22/12*PRODUCT(1+Assumptions!$C22:INDEX(Assumptions!$C22:$H22,1,MATCH('Pro Forma'!AS$1,Assumptions!$C$21:$H$21,0)))</f>
        <v>-96524.218333333338</v>
      </c>
      <c r="AT23" s="37" cm="1">
        <f t="array" ref="AT23">-Assumptions!$B$22/12*PRODUCT(1+Assumptions!$C22:INDEX(Assumptions!$C22:$H22,1,MATCH('Pro Forma'!AT$1,Assumptions!$C$21:$H$21,0)))</f>
        <v>-96524.218333333338</v>
      </c>
      <c r="AU23" s="37" cm="1">
        <f t="array" ref="AU23">-Assumptions!$B$22/12*PRODUCT(1+Assumptions!$C22:INDEX(Assumptions!$C22:$H22,1,MATCH('Pro Forma'!AU$1,Assumptions!$C$21:$H$21,0)))</f>
        <v>-96524.218333333338</v>
      </c>
      <c r="AV23" s="37" cm="1">
        <f t="array" ref="AV23">-Assumptions!$B$22/12*PRODUCT(1+Assumptions!$C22:INDEX(Assumptions!$C22:$H22,1,MATCH('Pro Forma'!AV$1,Assumptions!$C$21:$H$21,0)))</f>
        <v>-96524.218333333338</v>
      </c>
      <c r="AW23" s="37" cm="1">
        <f t="array" ref="AW23">-Assumptions!$B$22/12*PRODUCT(1+Assumptions!$C22:INDEX(Assumptions!$C22:$H22,1,MATCH('Pro Forma'!AW$1,Assumptions!$C$21:$H$21,0)))</f>
        <v>-96524.218333333338</v>
      </c>
      <c r="AX23" s="37" cm="1">
        <f t="array" ref="AX23">-Assumptions!$B$22/12*PRODUCT(1+Assumptions!$C22:INDEX(Assumptions!$C22:$H22,1,MATCH('Pro Forma'!AX$1,Assumptions!$C$21:$H$21,0)))</f>
        <v>-96524.218333333338</v>
      </c>
      <c r="AY23" s="37" cm="1">
        <f t="array" ref="AY23">-Assumptions!$B$22/12*PRODUCT(1+Assumptions!$C22:INDEX(Assumptions!$C22:$H22,1,MATCH('Pro Forma'!AY$1,Assumptions!$C$21:$H$21,0)))</f>
        <v>-96524.218333333338</v>
      </c>
      <c r="AZ23" s="37" cm="1">
        <f t="array" ref="AZ23">-Assumptions!$B$22/12*PRODUCT(1+Assumptions!$C22:INDEX(Assumptions!$C22:$H22,1,MATCH('Pro Forma'!AZ$1,Assumptions!$C$21:$H$21,0)))</f>
        <v>-99419.94488333333</v>
      </c>
      <c r="BA23" s="37" cm="1">
        <f t="array" ref="BA23">-Assumptions!$B$22/12*PRODUCT(1+Assumptions!$C22:INDEX(Assumptions!$C22:$H22,1,MATCH('Pro Forma'!BA$1,Assumptions!$C$21:$H$21,0)))</f>
        <v>-99419.94488333333</v>
      </c>
      <c r="BB23" s="37" cm="1">
        <f t="array" ref="BB23">-Assumptions!$B$22/12*PRODUCT(1+Assumptions!$C22:INDEX(Assumptions!$C22:$H22,1,MATCH('Pro Forma'!BB$1,Assumptions!$C$21:$H$21,0)))</f>
        <v>-99419.94488333333</v>
      </c>
      <c r="BC23" s="37" cm="1">
        <f t="array" ref="BC23">-Assumptions!$B$22/12*PRODUCT(1+Assumptions!$C22:INDEX(Assumptions!$C22:$H22,1,MATCH('Pro Forma'!BC$1,Assumptions!$C$21:$H$21,0)))</f>
        <v>-99419.94488333333</v>
      </c>
      <c r="BD23" s="37" cm="1">
        <f t="array" ref="BD23">-Assumptions!$B$22/12*PRODUCT(1+Assumptions!$C22:INDEX(Assumptions!$C22:$H22,1,MATCH('Pro Forma'!BD$1,Assumptions!$C$21:$H$21,0)))</f>
        <v>-99419.94488333333</v>
      </c>
      <c r="BE23" s="37" cm="1">
        <f t="array" ref="BE23">-Assumptions!$B$22/12*PRODUCT(1+Assumptions!$C22:INDEX(Assumptions!$C22:$H22,1,MATCH('Pro Forma'!BE$1,Assumptions!$C$21:$H$21,0)))</f>
        <v>-99419.94488333333</v>
      </c>
      <c r="BF23" s="37" cm="1">
        <f t="array" ref="BF23">-Assumptions!$B$22/12*PRODUCT(1+Assumptions!$C22:INDEX(Assumptions!$C22:$H22,1,MATCH('Pro Forma'!BF$1,Assumptions!$C$21:$H$21,0)))</f>
        <v>-99419.94488333333</v>
      </c>
      <c r="BG23" s="37" cm="1">
        <f t="array" ref="BG23">-Assumptions!$B$22/12*PRODUCT(1+Assumptions!$C22:INDEX(Assumptions!$C22:$H22,1,MATCH('Pro Forma'!BG$1,Assumptions!$C$21:$H$21,0)))</f>
        <v>-99419.94488333333</v>
      </c>
      <c r="BH23" s="37" cm="1">
        <f t="array" ref="BH23">-Assumptions!$B$22/12*PRODUCT(1+Assumptions!$C22:INDEX(Assumptions!$C22:$H22,1,MATCH('Pro Forma'!BH$1,Assumptions!$C$21:$H$21,0)))</f>
        <v>-99419.94488333333</v>
      </c>
      <c r="BI23" s="37" cm="1">
        <f t="array" ref="BI23">-Assumptions!$B$22/12*PRODUCT(1+Assumptions!$C22:INDEX(Assumptions!$C22:$H22,1,MATCH('Pro Forma'!BI$1,Assumptions!$C$21:$H$21,0)))</f>
        <v>-99419.94488333333</v>
      </c>
      <c r="BJ23" s="37" cm="1">
        <f t="array" ref="BJ23">-Assumptions!$B$22/12*PRODUCT(1+Assumptions!$C22:INDEX(Assumptions!$C22:$H22,1,MATCH('Pro Forma'!BJ$1,Assumptions!$C$21:$H$21,0)))</f>
        <v>-99419.94488333333</v>
      </c>
      <c r="BK23" s="37" cm="1">
        <f t="array" ref="BK23">-Assumptions!$B$22/12*PRODUCT(1+Assumptions!$C22:INDEX(Assumptions!$C22:$H22,1,MATCH('Pro Forma'!BK$1,Assumptions!$C$21:$H$21,0)))</f>
        <v>-99419.94488333333</v>
      </c>
      <c r="BL23" s="37" cm="1">
        <f t="array" ref="BL23">-Assumptions!$B$22/12*PRODUCT(1+Assumptions!$C22:INDEX(Assumptions!$C22:$H22,1,MATCH('Pro Forma'!BL$1,Assumptions!$C$21:$H$21,0)))</f>
        <v>-105385.14157633332</v>
      </c>
      <c r="BM23" s="37" cm="1">
        <f t="array" ref="BM23">-Assumptions!$B$22/12*PRODUCT(1+Assumptions!$C22:INDEX(Assumptions!$C22:$H22,1,MATCH('Pro Forma'!BM$1,Assumptions!$C$21:$H$21,0)))</f>
        <v>-105385.14157633332</v>
      </c>
      <c r="BN23" s="37" cm="1">
        <f t="array" ref="BN23">-Assumptions!$B$22/12*PRODUCT(1+Assumptions!$C22:INDEX(Assumptions!$C22:$H22,1,MATCH('Pro Forma'!BN$1,Assumptions!$C$21:$H$21,0)))</f>
        <v>-105385.14157633332</v>
      </c>
      <c r="BO23" s="37" cm="1">
        <f t="array" ref="BO23">-Assumptions!$B$22/12*PRODUCT(1+Assumptions!$C22:INDEX(Assumptions!$C22:$H22,1,MATCH('Pro Forma'!BO$1,Assumptions!$C$21:$H$21,0)))</f>
        <v>-105385.14157633332</v>
      </c>
      <c r="BP23" s="37" cm="1">
        <f t="array" ref="BP23">-Assumptions!$B$22/12*PRODUCT(1+Assumptions!$C22:INDEX(Assumptions!$C22:$H22,1,MATCH('Pro Forma'!BP$1,Assumptions!$C$21:$H$21,0)))</f>
        <v>-105385.14157633332</v>
      </c>
      <c r="BQ23" s="37" cm="1">
        <f t="array" ref="BQ23">-Assumptions!$B$22/12*PRODUCT(1+Assumptions!$C22:INDEX(Assumptions!$C22:$H22,1,MATCH('Pro Forma'!BQ$1,Assumptions!$C$21:$H$21,0)))</f>
        <v>-105385.14157633332</v>
      </c>
      <c r="BR23" s="37" cm="1">
        <f t="array" ref="BR23">-Assumptions!$B$22/12*PRODUCT(1+Assumptions!$C22:INDEX(Assumptions!$C22:$H22,1,MATCH('Pro Forma'!BR$1,Assumptions!$C$21:$H$21,0)))</f>
        <v>-105385.14157633332</v>
      </c>
      <c r="BS23" s="37" cm="1">
        <f t="array" ref="BS23">-Assumptions!$B$22/12*PRODUCT(1+Assumptions!$C22:INDEX(Assumptions!$C22:$H22,1,MATCH('Pro Forma'!BS$1,Assumptions!$C$21:$H$21,0)))</f>
        <v>-105385.14157633332</v>
      </c>
      <c r="BT23" s="37" cm="1">
        <f t="array" ref="BT23">-Assumptions!$B$22/12*PRODUCT(1+Assumptions!$C22:INDEX(Assumptions!$C22:$H22,1,MATCH('Pro Forma'!BT$1,Assumptions!$C$21:$H$21,0)))</f>
        <v>-105385.14157633332</v>
      </c>
      <c r="BU23" s="37" cm="1">
        <f t="array" ref="BU23">-Assumptions!$B$22/12*PRODUCT(1+Assumptions!$C22:INDEX(Assumptions!$C22:$H22,1,MATCH('Pro Forma'!BU$1,Assumptions!$C$21:$H$21,0)))</f>
        <v>-105385.14157633332</v>
      </c>
      <c r="BV23" s="37" cm="1">
        <f t="array" ref="BV23">-Assumptions!$B$22/12*PRODUCT(1+Assumptions!$C22:INDEX(Assumptions!$C22:$H22,1,MATCH('Pro Forma'!BV$1,Assumptions!$C$21:$H$21,0)))</f>
        <v>-105385.14157633332</v>
      </c>
      <c r="BW23" s="37" cm="1">
        <f t="array" ref="BW23">-Assumptions!$B$22/12*PRODUCT(1+Assumptions!$C22:INDEX(Assumptions!$C22:$H22,1,MATCH('Pro Forma'!BW$1,Assumptions!$C$21:$H$21,0)))</f>
        <v>-105385.14157633332</v>
      </c>
    </row>
    <row r="24" spans="1:75" ht="15.75" thickBot="1" x14ac:dyDescent="0.3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</row>
    <row r="25" spans="1:75" ht="15.75" thickTop="1" x14ac:dyDescent="0.25">
      <c r="A25" s="51" t="s">
        <v>57</v>
      </c>
      <c r="B25" s="39">
        <f>SUM($C25:INDEX($C25:$BW25,1,MATCH(EOMONTH(Assumptions!$E$3,0),'Pro Forma'!$C$3:$BW$3,0)))</f>
        <v>8713144.5811420046</v>
      </c>
      <c r="C25" s="39"/>
      <c r="D25" s="39">
        <f>D21+D23</f>
        <v>53836.666666666672</v>
      </c>
      <c r="E25" s="39">
        <f t="shared" ref="E25:BP25" si="18">E21+E23</f>
        <v>60778.666666666672</v>
      </c>
      <c r="F25" s="39">
        <f t="shared" si="18"/>
        <v>67880.666666666701</v>
      </c>
      <c r="G25" s="39">
        <f t="shared" si="18"/>
        <v>75142.666666666701</v>
      </c>
      <c r="H25" s="39">
        <f t="shared" si="18"/>
        <v>82564.666666666701</v>
      </c>
      <c r="I25" s="39">
        <f t="shared" si="18"/>
        <v>90146.66666666673</v>
      </c>
      <c r="J25" s="39">
        <f t="shared" si="18"/>
        <v>97888.66666666673</v>
      </c>
      <c r="K25" s="39">
        <f t="shared" si="18"/>
        <v>105716.66666666673</v>
      </c>
      <c r="L25" s="39">
        <f t="shared" si="18"/>
        <v>113556.66666666676</v>
      </c>
      <c r="M25" s="39">
        <f t="shared" si="18"/>
        <v>121556.66666666679</v>
      </c>
      <c r="N25" s="39">
        <f t="shared" si="18"/>
        <v>129716.66666666679</v>
      </c>
      <c r="O25" s="39">
        <f t="shared" si="18"/>
        <v>138036.6666666668</v>
      </c>
      <c r="P25" s="39">
        <f t="shared" si="18"/>
        <v>150912.1666666668</v>
      </c>
      <c r="Q25" s="39">
        <f t="shared" si="18"/>
        <v>150912.16666666666</v>
      </c>
      <c r="R25" s="39">
        <f t="shared" si="18"/>
        <v>150912.16666666666</v>
      </c>
      <c r="S25" s="39">
        <f t="shared" si="18"/>
        <v>150912.16666666666</v>
      </c>
      <c r="T25" s="39">
        <f t="shared" si="18"/>
        <v>150912.16666666666</v>
      </c>
      <c r="U25" s="39">
        <f t="shared" si="18"/>
        <v>150912.16666666666</v>
      </c>
      <c r="V25" s="39">
        <f t="shared" si="18"/>
        <v>150912.16666666666</v>
      </c>
      <c r="W25" s="39">
        <f t="shared" si="18"/>
        <v>150912.16666666666</v>
      </c>
      <c r="X25" s="39">
        <f t="shared" si="18"/>
        <v>150912.16666666666</v>
      </c>
      <c r="Y25" s="39">
        <f t="shared" si="18"/>
        <v>150912.16666666666</v>
      </c>
      <c r="Z25" s="39">
        <f t="shared" si="18"/>
        <v>150912.16666666666</v>
      </c>
      <c r="AA25" s="39">
        <f t="shared" si="18"/>
        <v>150912.16666666666</v>
      </c>
      <c r="AB25" s="39">
        <f t="shared" si="18"/>
        <v>155439.53166666662</v>
      </c>
      <c r="AC25" s="39">
        <f t="shared" si="18"/>
        <v>155439.53166666662</v>
      </c>
      <c r="AD25" s="39">
        <f t="shared" si="18"/>
        <v>155439.53166666662</v>
      </c>
      <c r="AE25" s="39">
        <f t="shared" si="18"/>
        <v>155439.53166666662</v>
      </c>
      <c r="AF25" s="39">
        <f t="shared" si="18"/>
        <v>155439.53166666662</v>
      </c>
      <c r="AG25" s="39">
        <f t="shared" si="18"/>
        <v>155439.53166666662</v>
      </c>
      <c r="AH25" s="39">
        <f t="shared" si="18"/>
        <v>155439.53166666662</v>
      </c>
      <c r="AI25" s="39">
        <f t="shared" si="18"/>
        <v>155439.53166666662</v>
      </c>
      <c r="AJ25" s="39">
        <f t="shared" si="18"/>
        <v>155439.53166666662</v>
      </c>
      <c r="AK25" s="39">
        <f t="shared" si="18"/>
        <v>155439.53166666662</v>
      </c>
      <c r="AL25" s="39">
        <f t="shared" si="18"/>
        <v>155439.53166666662</v>
      </c>
      <c r="AM25" s="39">
        <f t="shared" si="18"/>
        <v>155439.53166666662</v>
      </c>
      <c r="AN25" s="39">
        <f t="shared" si="18"/>
        <v>160102.71761666669</v>
      </c>
      <c r="AO25" s="39">
        <f t="shared" si="18"/>
        <v>160102.71761666669</v>
      </c>
      <c r="AP25" s="39">
        <f t="shared" si="18"/>
        <v>160102.71761666669</v>
      </c>
      <c r="AQ25" s="39">
        <f t="shared" si="18"/>
        <v>160102.71761666669</v>
      </c>
      <c r="AR25" s="39">
        <f t="shared" si="18"/>
        <v>160102.71761666669</v>
      </c>
      <c r="AS25" s="39">
        <f t="shared" si="18"/>
        <v>160102.71761666669</v>
      </c>
      <c r="AT25" s="39">
        <f t="shared" si="18"/>
        <v>160102.71761666669</v>
      </c>
      <c r="AU25" s="39">
        <f t="shared" si="18"/>
        <v>160102.71761666669</v>
      </c>
      <c r="AV25" s="39">
        <f t="shared" si="18"/>
        <v>160102.71761666669</v>
      </c>
      <c r="AW25" s="39">
        <f t="shared" si="18"/>
        <v>160102.71761666669</v>
      </c>
      <c r="AX25" s="39">
        <f t="shared" si="18"/>
        <v>160102.71761666669</v>
      </c>
      <c r="AY25" s="39">
        <f t="shared" si="18"/>
        <v>160102.71761666669</v>
      </c>
      <c r="AZ25" s="39">
        <f t="shared" si="18"/>
        <v>164905.79914516665</v>
      </c>
      <c r="BA25" s="39">
        <f t="shared" si="18"/>
        <v>164905.79914516665</v>
      </c>
      <c r="BB25" s="39">
        <f t="shared" si="18"/>
        <v>164905.79914516665</v>
      </c>
      <c r="BC25" s="39">
        <f t="shared" si="18"/>
        <v>164905.79914516665</v>
      </c>
      <c r="BD25" s="39">
        <f t="shared" si="18"/>
        <v>164905.79914516665</v>
      </c>
      <c r="BE25" s="39">
        <f t="shared" si="18"/>
        <v>164905.79914516665</v>
      </c>
      <c r="BF25" s="39">
        <f t="shared" si="18"/>
        <v>164905.79914516665</v>
      </c>
      <c r="BG25" s="39">
        <f t="shared" si="18"/>
        <v>164905.79914516665</v>
      </c>
      <c r="BH25" s="39">
        <f t="shared" si="18"/>
        <v>164905.79914516665</v>
      </c>
      <c r="BI25" s="39">
        <f t="shared" si="18"/>
        <v>164905.79914516665</v>
      </c>
      <c r="BJ25" s="39">
        <f t="shared" si="18"/>
        <v>164905.79914516665</v>
      </c>
      <c r="BK25" s="39">
        <f t="shared" si="18"/>
        <v>164905.79914516665</v>
      </c>
      <c r="BL25" s="39">
        <f t="shared" si="18"/>
        <v>166870.37477302173</v>
      </c>
      <c r="BM25" s="39">
        <f t="shared" si="18"/>
        <v>166870.37477302173</v>
      </c>
      <c r="BN25" s="39">
        <f t="shared" si="18"/>
        <v>166870.37477302173</v>
      </c>
      <c r="BO25" s="39">
        <f t="shared" si="18"/>
        <v>166870.37477302173</v>
      </c>
      <c r="BP25" s="39">
        <f t="shared" si="18"/>
        <v>166870.37477302173</v>
      </c>
      <c r="BQ25" s="39">
        <f t="shared" ref="BQ25:BW25" si="19">BQ21+BQ23</f>
        <v>166870.37477302173</v>
      </c>
      <c r="BR25" s="39">
        <f t="shared" si="19"/>
        <v>166870.37477302173</v>
      </c>
      <c r="BS25" s="39">
        <f t="shared" si="19"/>
        <v>166870.37477302173</v>
      </c>
      <c r="BT25" s="39">
        <f t="shared" si="19"/>
        <v>166870.37477302173</v>
      </c>
      <c r="BU25" s="39">
        <f t="shared" si="19"/>
        <v>166870.37477302173</v>
      </c>
      <c r="BV25" s="39">
        <f t="shared" si="19"/>
        <v>166870.37477302173</v>
      </c>
      <c r="BW25" s="39">
        <f t="shared" si="19"/>
        <v>166870.37477302173</v>
      </c>
    </row>
    <row r="26" spans="1:75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 x14ac:dyDescent="0.25">
      <c r="A27" t="s">
        <v>58</v>
      </c>
      <c r="B27" s="36">
        <f>SUM($C27:INDEX($C27:$BW27,1,MATCH(EOMONTH(Assumptions!$E$3,0),'Pro Forma'!$C$3:$BW$3,0)))</f>
        <v>-600000</v>
      </c>
      <c r="C27" s="36"/>
      <c r="D27" s="36">
        <f>-IF(D2&lt;=Assumptions!$F$7,Assumptions!$A$7/Assumptions!$F$7*Assumptions!$G$7,0)</f>
        <v>-50000</v>
      </c>
      <c r="E27" s="36">
        <f>-IF(E2&lt;=Assumptions!$F$7,Assumptions!$A$7/Assumptions!$F$7*Assumptions!$G$7,0)</f>
        <v>-50000</v>
      </c>
      <c r="F27" s="36">
        <f>-IF(F2&lt;=Assumptions!$F$7,Assumptions!$A$7/Assumptions!$F$7*Assumptions!$G$7,0)</f>
        <v>-50000</v>
      </c>
      <c r="G27" s="36">
        <f>-IF(G2&lt;=Assumptions!$F$7,Assumptions!$A$7/Assumptions!$F$7*Assumptions!$G$7,0)</f>
        <v>-50000</v>
      </c>
      <c r="H27" s="36">
        <f>-IF(H2&lt;=Assumptions!$F$7,Assumptions!$A$7/Assumptions!$F$7*Assumptions!$G$7,0)</f>
        <v>-50000</v>
      </c>
      <c r="I27" s="36">
        <f>-IF(I2&lt;=Assumptions!$F$7,Assumptions!$A$7/Assumptions!$F$7*Assumptions!$G$7,0)</f>
        <v>-50000</v>
      </c>
      <c r="J27" s="36">
        <f>-IF(J2&lt;=Assumptions!$F$7,Assumptions!$A$7/Assumptions!$F$7*Assumptions!$G$7,0)</f>
        <v>-50000</v>
      </c>
      <c r="K27" s="36">
        <f>-IF(K2&lt;=Assumptions!$F$7,Assumptions!$A$7/Assumptions!$F$7*Assumptions!$G$7,0)</f>
        <v>-50000</v>
      </c>
      <c r="L27" s="36">
        <f>-IF(L2&lt;=Assumptions!$F$7,Assumptions!$A$7/Assumptions!$F$7*Assumptions!$G$7,0)</f>
        <v>-50000</v>
      </c>
      <c r="M27" s="36">
        <f>-IF(M2&lt;=Assumptions!$F$7,Assumptions!$A$7/Assumptions!$F$7*Assumptions!$G$7,0)</f>
        <v>-50000</v>
      </c>
      <c r="N27" s="36">
        <f>-IF(N2&lt;=Assumptions!$F$7,Assumptions!$A$7/Assumptions!$F$7*Assumptions!$G$7,0)</f>
        <v>-50000</v>
      </c>
      <c r="O27" s="36">
        <f>-IF(O2&lt;=Assumptions!$F$7,Assumptions!$A$7/Assumptions!$F$7*Assumptions!$G$7,0)</f>
        <v>-50000</v>
      </c>
      <c r="P27" s="36">
        <f>-IF(P2&lt;=Assumptions!$F$7,Assumptions!$A$7/Assumptions!$F$7*Assumptions!$G$7,0)</f>
        <v>0</v>
      </c>
      <c r="Q27" s="36">
        <f>-IF(Q2&lt;=Assumptions!$F$7,Assumptions!$A$7/Assumptions!$F$7*Assumptions!$G$7,0)</f>
        <v>0</v>
      </c>
      <c r="R27" s="36">
        <f>-IF(R2&lt;=Assumptions!$F$7,Assumptions!$A$7/Assumptions!$F$7*Assumptions!$G$7,0)</f>
        <v>0</v>
      </c>
      <c r="S27" s="36">
        <f>-IF(S2&lt;=Assumptions!$F$7,Assumptions!$A$7/Assumptions!$F$7*Assumptions!$G$7,0)</f>
        <v>0</v>
      </c>
      <c r="T27" s="36">
        <f>-IF(T2&lt;=Assumptions!$F$7,Assumptions!$A$7/Assumptions!$F$7*Assumptions!$G$7,0)</f>
        <v>0</v>
      </c>
      <c r="U27" s="36">
        <f>-IF(U2&lt;=Assumptions!$F$7,Assumptions!$A$7/Assumptions!$F$7*Assumptions!$G$7,0)</f>
        <v>0</v>
      </c>
      <c r="V27" s="36">
        <f>-IF(V2&lt;=Assumptions!$F$7,Assumptions!$A$7/Assumptions!$F$7*Assumptions!$G$7,0)</f>
        <v>0</v>
      </c>
      <c r="W27" s="36">
        <f>-IF(W2&lt;=Assumptions!$F$7,Assumptions!$A$7/Assumptions!$F$7*Assumptions!$G$7,0)</f>
        <v>0</v>
      </c>
      <c r="X27" s="36">
        <f>-IF(X2&lt;=Assumptions!$F$7,Assumptions!$A$7/Assumptions!$F$7*Assumptions!$G$7,0)</f>
        <v>0</v>
      </c>
      <c r="Y27" s="36">
        <f>-IF(Y2&lt;=Assumptions!$F$7,Assumptions!$A$7/Assumptions!$F$7*Assumptions!$G$7,0)</f>
        <v>0</v>
      </c>
      <c r="Z27" s="36">
        <f>-IF(Z2&lt;=Assumptions!$F$7,Assumptions!$A$7/Assumptions!$F$7*Assumptions!$G$7,0)</f>
        <v>0</v>
      </c>
      <c r="AA27" s="36">
        <f>-IF(AA2&lt;=Assumptions!$F$7,Assumptions!$A$7/Assumptions!$F$7*Assumptions!$G$7,0)</f>
        <v>0</v>
      </c>
      <c r="AB27" s="36">
        <f>-IF(AB2&lt;=Assumptions!$F$7,Assumptions!$A$7/Assumptions!$F$7*Assumptions!$G$7,0)</f>
        <v>0</v>
      </c>
      <c r="AC27" s="36">
        <f>-IF(AC2&lt;=Assumptions!$F$7,Assumptions!$A$7/Assumptions!$F$7*Assumptions!$G$7,0)</f>
        <v>0</v>
      </c>
      <c r="AD27" s="36">
        <f>-IF(AD2&lt;=Assumptions!$F$7,Assumptions!$A$7/Assumptions!$F$7*Assumptions!$G$7,0)</f>
        <v>0</v>
      </c>
      <c r="AE27" s="36">
        <f>-IF(AE2&lt;=Assumptions!$F$7,Assumptions!$A$7/Assumptions!$F$7*Assumptions!$G$7,0)</f>
        <v>0</v>
      </c>
      <c r="AF27" s="36">
        <f>-IF(AF2&lt;=Assumptions!$F$7,Assumptions!$A$7/Assumptions!$F$7*Assumptions!$G$7,0)</f>
        <v>0</v>
      </c>
      <c r="AG27" s="36">
        <f>-IF(AG2&lt;=Assumptions!$F$7,Assumptions!$A$7/Assumptions!$F$7*Assumptions!$G$7,0)</f>
        <v>0</v>
      </c>
      <c r="AH27" s="36">
        <f>-IF(AH2&lt;=Assumptions!$F$7,Assumptions!$A$7/Assumptions!$F$7*Assumptions!$G$7,0)</f>
        <v>0</v>
      </c>
      <c r="AI27" s="36">
        <f>-IF(AI2&lt;=Assumptions!$F$7,Assumptions!$A$7/Assumptions!$F$7*Assumptions!$G$7,0)</f>
        <v>0</v>
      </c>
      <c r="AJ27" s="36">
        <f>-IF(AJ2&lt;=Assumptions!$F$7,Assumptions!$A$7/Assumptions!$F$7*Assumptions!$G$7,0)</f>
        <v>0</v>
      </c>
      <c r="AK27" s="36">
        <f>-IF(AK2&lt;=Assumptions!$F$7,Assumptions!$A$7/Assumptions!$F$7*Assumptions!$G$7,0)</f>
        <v>0</v>
      </c>
      <c r="AL27" s="36">
        <f>-IF(AL2&lt;=Assumptions!$F$7,Assumptions!$A$7/Assumptions!$F$7*Assumptions!$G$7,0)</f>
        <v>0</v>
      </c>
      <c r="AM27" s="36">
        <f>-IF(AM2&lt;=Assumptions!$F$7,Assumptions!$A$7/Assumptions!$F$7*Assumptions!$G$7,0)</f>
        <v>0</v>
      </c>
      <c r="AN27" s="36">
        <f>-IF(AN2&lt;=Assumptions!$F$7,Assumptions!$A$7/Assumptions!$F$7*Assumptions!$G$7,0)</f>
        <v>0</v>
      </c>
      <c r="AO27" s="36">
        <f>-IF(AO2&lt;=Assumptions!$F$7,Assumptions!$A$7/Assumptions!$F$7*Assumptions!$G$7,0)</f>
        <v>0</v>
      </c>
      <c r="AP27" s="36">
        <f>-IF(AP2&lt;=Assumptions!$F$7,Assumptions!$A$7/Assumptions!$F$7*Assumptions!$G$7,0)</f>
        <v>0</v>
      </c>
      <c r="AQ27" s="36">
        <f>-IF(AQ2&lt;=Assumptions!$F$7,Assumptions!$A$7/Assumptions!$F$7*Assumptions!$G$7,0)</f>
        <v>0</v>
      </c>
      <c r="AR27" s="36">
        <f>-IF(AR2&lt;=Assumptions!$F$7,Assumptions!$A$7/Assumptions!$F$7*Assumptions!$G$7,0)</f>
        <v>0</v>
      </c>
      <c r="AS27" s="36">
        <f>-IF(AS2&lt;=Assumptions!$F$7,Assumptions!$A$7/Assumptions!$F$7*Assumptions!$G$7,0)</f>
        <v>0</v>
      </c>
      <c r="AT27" s="36">
        <f>-IF(AT2&lt;=Assumptions!$F$7,Assumptions!$A$7/Assumptions!$F$7*Assumptions!$G$7,0)</f>
        <v>0</v>
      </c>
      <c r="AU27" s="36">
        <f>-IF(AU2&lt;=Assumptions!$F$7,Assumptions!$A$7/Assumptions!$F$7*Assumptions!$G$7,0)</f>
        <v>0</v>
      </c>
      <c r="AV27" s="36">
        <f>-IF(AV2&lt;=Assumptions!$F$7,Assumptions!$A$7/Assumptions!$F$7*Assumptions!$G$7,0)</f>
        <v>0</v>
      </c>
      <c r="AW27" s="36">
        <f>-IF(AW2&lt;=Assumptions!$F$7,Assumptions!$A$7/Assumptions!$F$7*Assumptions!$G$7,0)</f>
        <v>0</v>
      </c>
      <c r="AX27" s="36">
        <f>-IF(AX2&lt;=Assumptions!$F$7,Assumptions!$A$7/Assumptions!$F$7*Assumptions!$G$7,0)</f>
        <v>0</v>
      </c>
      <c r="AY27" s="36">
        <f>-IF(AY2&lt;=Assumptions!$F$7,Assumptions!$A$7/Assumptions!$F$7*Assumptions!$G$7,0)</f>
        <v>0</v>
      </c>
      <c r="AZ27" s="36">
        <f>-IF(AZ2&lt;=Assumptions!$F$7,Assumptions!$A$7/Assumptions!$F$7*Assumptions!$G$7,0)</f>
        <v>0</v>
      </c>
      <c r="BA27" s="36">
        <f>-IF(BA2&lt;=Assumptions!$F$7,Assumptions!$A$7/Assumptions!$F$7*Assumptions!$G$7,0)</f>
        <v>0</v>
      </c>
      <c r="BB27" s="36">
        <f>-IF(BB2&lt;=Assumptions!$F$7,Assumptions!$A$7/Assumptions!$F$7*Assumptions!$G$7,0)</f>
        <v>0</v>
      </c>
      <c r="BC27" s="36">
        <f>-IF(BC2&lt;=Assumptions!$F$7,Assumptions!$A$7/Assumptions!$F$7*Assumptions!$G$7,0)</f>
        <v>0</v>
      </c>
      <c r="BD27" s="36">
        <f>-IF(BD2&lt;=Assumptions!$F$7,Assumptions!$A$7/Assumptions!$F$7*Assumptions!$G$7,0)</f>
        <v>0</v>
      </c>
      <c r="BE27" s="36">
        <f>-IF(BE2&lt;=Assumptions!$F$7,Assumptions!$A$7/Assumptions!$F$7*Assumptions!$G$7,0)</f>
        <v>0</v>
      </c>
      <c r="BF27" s="36">
        <f>-IF(BF2&lt;=Assumptions!$F$7,Assumptions!$A$7/Assumptions!$F$7*Assumptions!$G$7,0)</f>
        <v>0</v>
      </c>
      <c r="BG27" s="36">
        <f>-IF(BG2&lt;=Assumptions!$F$7,Assumptions!$A$7/Assumptions!$F$7*Assumptions!$G$7,0)</f>
        <v>0</v>
      </c>
      <c r="BH27" s="36">
        <f>-IF(BH2&lt;=Assumptions!$F$7,Assumptions!$A$7/Assumptions!$F$7*Assumptions!$G$7,0)</f>
        <v>0</v>
      </c>
      <c r="BI27" s="36">
        <f>-IF(BI2&lt;=Assumptions!$F$7,Assumptions!$A$7/Assumptions!$F$7*Assumptions!$G$7,0)</f>
        <v>0</v>
      </c>
      <c r="BJ27" s="36">
        <f>-IF(BJ2&lt;=Assumptions!$F$7,Assumptions!$A$7/Assumptions!$F$7*Assumptions!$G$7,0)</f>
        <v>0</v>
      </c>
      <c r="BK27" s="36">
        <f>-IF(BK2&lt;=Assumptions!$F$7,Assumptions!$A$7/Assumptions!$F$7*Assumptions!$G$7,0)</f>
        <v>0</v>
      </c>
      <c r="BL27" s="36">
        <f>-IF(BL2&lt;=Assumptions!$F$7,Assumptions!$A$7/Assumptions!$F$7*Assumptions!$G$7,0)</f>
        <v>0</v>
      </c>
      <c r="BM27" s="36">
        <f>-IF(BM2&lt;=Assumptions!$F$7,Assumptions!$A$7/Assumptions!$F$7*Assumptions!$G$7,0)</f>
        <v>0</v>
      </c>
      <c r="BN27" s="36">
        <f>-IF(BN2&lt;=Assumptions!$F$7,Assumptions!$A$7/Assumptions!$F$7*Assumptions!$G$7,0)</f>
        <v>0</v>
      </c>
      <c r="BO27" s="36">
        <f>-IF(BO2&lt;=Assumptions!$F$7,Assumptions!$A$7/Assumptions!$F$7*Assumptions!$G$7,0)</f>
        <v>0</v>
      </c>
      <c r="BP27" s="36">
        <f>-IF(BP2&lt;=Assumptions!$F$7,Assumptions!$A$7/Assumptions!$F$7*Assumptions!$G$7,0)</f>
        <v>0</v>
      </c>
      <c r="BQ27" s="36">
        <f>-IF(BQ2&lt;=Assumptions!$F$7,Assumptions!$A$7/Assumptions!$F$7*Assumptions!$G$7,0)</f>
        <v>0</v>
      </c>
      <c r="BR27" s="36">
        <f>-IF(BR2&lt;=Assumptions!$F$7,Assumptions!$A$7/Assumptions!$F$7*Assumptions!$G$7,0)</f>
        <v>0</v>
      </c>
      <c r="BS27" s="36">
        <f>-IF(BS2&lt;=Assumptions!$F$7,Assumptions!$A$7/Assumptions!$F$7*Assumptions!$G$7,0)</f>
        <v>0</v>
      </c>
      <c r="BT27" s="36">
        <f>-IF(BT2&lt;=Assumptions!$F$7,Assumptions!$A$7/Assumptions!$F$7*Assumptions!$G$7,0)</f>
        <v>0</v>
      </c>
      <c r="BU27" s="36">
        <f>-IF(BU2&lt;=Assumptions!$F$7,Assumptions!$A$7/Assumptions!$F$7*Assumptions!$G$7,0)</f>
        <v>0</v>
      </c>
      <c r="BV27" s="36">
        <f>-IF(BV2&lt;=Assumptions!$F$7,Assumptions!$A$7/Assumptions!$F$7*Assumptions!$G$7,0)</f>
        <v>0</v>
      </c>
      <c r="BW27" s="36">
        <f>-IF(BW2&lt;=Assumptions!$F$7,Assumptions!$A$7/Assumptions!$F$7*Assumptions!$G$7,0)</f>
        <v>0</v>
      </c>
    </row>
    <row r="28" spans="1:75" x14ac:dyDescent="0.25">
      <c r="A28" t="s">
        <v>36</v>
      </c>
      <c r="B28" s="36">
        <f>SUM($C28:INDEX($C28:$BW28,1,MATCH(EOMONTH(Assumptions!$E$3,0),'Pro Forma'!$C$3:$BW$3,0)))</f>
        <v>-265456.79050000012</v>
      </c>
      <c r="C28" s="36"/>
      <c r="D28" s="36" cm="1">
        <f t="array" ref="D28">-Assumptions!$B$26/12*PRODUCT(1+Assumptions!$C26:INDEX(Assumptions!$C26:$H26,1,MATCH('Pro Forma'!D$1,Assumptions!$C$25:$H$25,0)))</f>
        <v>-4166.666666666667</v>
      </c>
      <c r="E28" s="36" cm="1">
        <f t="array" ref="E28">-Assumptions!$B$26/12*PRODUCT(1+Assumptions!$C26:INDEX(Assumptions!$C26:$H26,1,MATCH('Pro Forma'!E$1,Assumptions!$C$25:$H$25,0)))</f>
        <v>-4166.666666666667</v>
      </c>
      <c r="F28" s="36" cm="1">
        <f t="array" ref="F28">-Assumptions!$B$26/12*PRODUCT(1+Assumptions!$C26:INDEX(Assumptions!$C26:$H26,1,MATCH('Pro Forma'!F$1,Assumptions!$C$25:$H$25,0)))</f>
        <v>-4166.666666666667</v>
      </c>
      <c r="G28" s="36" cm="1">
        <f t="array" ref="G28">-Assumptions!$B$26/12*PRODUCT(1+Assumptions!$C26:INDEX(Assumptions!$C26:$H26,1,MATCH('Pro Forma'!G$1,Assumptions!$C$25:$H$25,0)))</f>
        <v>-4166.666666666667</v>
      </c>
      <c r="H28" s="36" cm="1">
        <f t="array" ref="H28">-Assumptions!$B$26/12*PRODUCT(1+Assumptions!$C26:INDEX(Assumptions!$C26:$H26,1,MATCH('Pro Forma'!H$1,Assumptions!$C$25:$H$25,0)))</f>
        <v>-4166.666666666667</v>
      </c>
      <c r="I28" s="36" cm="1">
        <f t="array" ref="I28">-Assumptions!$B$26/12*PRODUCT(1+Assumptions!$C26:INDEX(Assumptions!$C26:$H26,1,MATCH('Pro Forma'!I$1,Assumptions!$C$25:$H$25,0)))</f>
        <v>-4166.666666666667</v>
      </c>
      <c r="J28" s="36" cm="1">
        <f t="array" ref="J28">-Assumptions!$B$26/12*PRODUCT(1+Assumptions!$C26:INDEX(Assumptions!$C26:$H26,1,MATCH('Pro Forma'!J$1,Assumptions!$C$25:$H$25,0)))</f>
        <v>-4166.666666666667</v>
      </c>
      <c r="K28" s="36" cm="1">
        <f t="array" ref="K28">-Assumptions!$B$26/12*PRODUCT(1+Assumptions!$C26:INDEX(Assumptions!$C26:$H26,1,MATCH('Pro Forma'!K$1,Assumptions!$C$25:$H$25,0)))</f>
        <v>-4166.666666666667</v>
      </c>
      <c r="L28" s="36" cm="1">
        <f t="array" ref="L28">-Assumptions!$B$26/12*PRODUCT(1+Assumptions!$C26:INDEX(Assumptions!$C26:$H26,1,MATCH('Pro Forma'!L$1,Assumptions!$C$25:$H$25,0)))</f>
        <v>-4166.666666666667</v>
      </c>
      <c r="M28" s="36" cm="1">
        <f t="array" ref="M28">-Assumptions!$B$26/12*PRODUCT(1+Assumptions!$C26:INDEX(Assumptions!$C26:$H26,1,MATCH('Pro Forma'!M$1,Assumptions!$C$25:$H$25,0)))</f>
        <v>-4166.666666666667</v>
      </c>
      <c r="N28" s="36" cm="1">
        <f t="array" ref="N28">-Assumptions!$B$26/12*PRODUCT(1+Assumptions!$C26:INDEX(Assumptions!$C26:$H26,1,MATCH('Pro Forma'!N$1,Assumptions!$C$25:$H$25,0)))</f>
        <v>-4166.666666666667</v>
      </c>
      <c r="O28" s="36" cm="1">
        <f t="array" ref="O28">-Assumptions!$B$26/12*PRODUCT(1+Assumptions!$C26:INDEX(Assumptions!$C26:$H26,1,MATCH('Pro Forma'!O$1,Assumptions!$C$25:$H$25,0)))</f>
        <v>-4166.666666666667</v>
      </c>
      <c r="P28" s="36" cm="1">
        <f t="array" ref="P28">-Assumptions!$B$26/12*PRODUCT(1+Assumptions!$C26:INDEX(Assumptions!$C26:$H26,1,MATCH('Pro Forma'!P$1,Assumptions!$C$25:$H$25,0)))</f>
        <v>-4291.666666666667</v>
      </c>
      <c r="Q28" s="36" cm="1">
        <f t="array" ref="Q28">-Assumptions!$B$26/12*PRODUCT(1+Assumptions!$C26:INDEX(Assumptions!$C26:$H26,1,MATCH('Pro Forma'!Q$1,Assumptions!$C$25:$H$25,0)))</f>
        <v>-4291.666666666667</v>
      </c>
      <c r="R28" s="36" cm="1">
        <f t="array" ref="R28">-Assumptions!$B$26/12*PRODUCT(1+Assumptions!$C26:INDEX(Assumptions!$C26:$H26,1,MATCH('Pro Forma'!R$1,Assumptions!$C$25:$H$25,0)))</f>
        <v>-4291.666666666667</v>
      </c>
      <c r="S28" s="36" cm="1">
        <f t="array" ref="S28">-Assumptions!$B$26/12*PRODUCT(1+Assumptions!$C26:INDEX(Assumptions!$C26:$H26,1,MATCH('Pro Forma'!S$1,Assumptions!$C$25:$H$25,0)))</f>
        <v>-4291.666666666667</v>
      </c>
      <c r="T28" s="36" cm="1">
        <f t="array" ref="T28">-Assumptions!$B$26/12*PRODUCT(1+Assumptions!$C26:INDEX(Assumptions!$C26:$H26,1,MATCH('Pro Forma'!T$1,Assumptions!$C$25:$H$25,0)))</f>
        <v>-4291.666666666667</v>
      </c>
      <c r="U28" s="36" cm="1">
        <f t="array" ref="U28">-Assumptions!$B$26/12*PRODUCT(1+Assumptions!$C26:INDEX(Assumptions!$C26:$H26,1,MATCH('Pro Forma'!U$1,Assumptions!$C$25:$H$25,0)))</f>
        <v>-4291.666666666667</v>
      </c>
      <c r="V28" s="36" cm="1">
        <f t="array" ref="V28">-Assumptions!$B$26/12*PRODUCT(1+Assumptions!$C26:INDEX(Assumptions!$C26:$H26,1,MATCH('Pro Forma'!V$1,Assumptions!$C$25:$H$25,0)))</f>
        <v>-4291.666666666667</v>
      </c>
      <c r="W28" s="36" cm="1">
        <f t="array" ref="W28">-Assumptions!$B$26/12*PRODUCT(1+Assumptions!$C26:INDEX(Assumptions!$C26:$H26,1,MATCH('Pro Forma'!W$1,Assumptions!$C$25:$H$25,0)))</f>
        <v>-4291.666666666667</v>
      </c>
      <c r="X28" s="36" cm="1">
        <f t="array" ref="X28">-Assumptions!$B$26/12*PRODUCT(1+Assumptions!$C26:INDEX(Assumptions!$C26:$H26,1,MATCH('Pro Forma'!X$1,Assumptions!$C$25:$H$25,0)))</f>
        <v>-4291.666666666667</v>
      </c>
      <c r="Y28" s="36" cm="1">
        <f t="array" ref="Y28">-Assumptions!$B$26/12*PRODUCT(1+Assumptions!$C26:INDEX(Assumptions!$C26:$H26,1,MATCH('Pro Forma'!Y$1,Assumptions!$C$25:$H$25,0)))</f>
        <v>-4291.666666666667</v>
      </c>
      <c r="Z28" s="36" cm="1">
        <f t="array" ref="Z28">-Assumptions!$B$26/12*PRODUCT(1+Assumptions!$C26:INDEX(Assumptions!$C26:$H26,1,MATCH('Pro Forma'!Z$1,Assumptions!$C$25:$H$25,0)))</f>
        <v>-4291.666666666667</v>
      </c>
      <c r="AA28" s="36" cm="1">
        <f t="array" ref="AA28">-Assumptions!$B$26/12*PRODUCT(1+Assumptions!$C26:INDEX(Assumptions!$C26:$H26,1,MATCH('Pro Forma'!AA$1,Assumptions!$C$25:$H$25,0)))</f>
        <v>-4291.666666666667</v>
      </c>
      <c r="AB28" s="36" cm="1">
        <f t="array" ref="AB28">-Assumptions!$B$26/12*PRODUCT(1+Assumptions!$C26:INDEX(Assumptions!$C26:$H26,1,MATCH('Pro Forma'!AB$1,Assumptions!$C$25:$H$25,0)))</f>
        <v>-4420.416666666667</v>
      </c>
      <c r="AC28" s="36" cm="1">
        <f t="array" ref="AC28">-Assumptions!$B$26/12*PRODUCT(1+Assumptions!$C26:INDEX(Assumptions!$C26:$H26,1,MATCH('Pro Forma'!AC$1,Assumptions!$C$25:$H$25,0)))</f>
        <v>-4420.416666666667</v>
      </c>
      <c r="AD28" s="36" cm="1">
        <f t="array" ref="AD28">-Assumptions!$B$26/12*PRODUCT(1+Assumptions!$C26:INDEX(Assumptions!$C26:$H26,1,MATCH('Pro Forma'!AD$1,Assumptions!$C$25:$H$25,0)))</f>
        <v>-4420.416666666667</v>
      </c>
      <c r="AE28" s="36" cm="1">
        <f t="array" ref="AE28">-Assumptions!$B$26/12*PRODUCT(1+Assumptions!$C26:INDEX(Assumptions!$C26:$H26,1,MATCH('Pro Forma'!AE$1,Assumptions!$C$25:$H$25,0)))</f>
        <v>-4420.416666666667</v>
      </c>
      <c r="AF28" s="36" cm="1">
        <f t="array" ref="AF28">-Assumptions!$B$26/12*PRODUCT(1+Assumptions!$C26:INDEX(Assumptions!$C26:$H26,1,MATCH('Pro Forma'!AF$1,Assumptions!$C$25:$H$25,0)))</f>
        <v>-4420.416666666667</v>
      </c>
      <c r="AG28" s="36" cm="1">
        <f t="array" ref="AG28">-Assumptions!$B$26/12*PRODUCT(1+Assumptions!$C26:INDEX(Assumptions!$C26:$H26,1,MATCH('Pro Forma'!AG$1,Assumptions!$C$25:$H$25,0)))</f>
        <v>-4420.416666666667</v>
      </c>
      <c r="AH28" s="36" cm="1">
        <f t="array" ref="AH28">-Assumptions!$B$26/12*PRODUCT(1+Assumptions!$C26:INDEX(Assumptions!$C26:$H26,1,MATCH('Pro Forma'!AH$1,Assumptions!$C$25:$H$25,0)))</f>
        <v>-4420.416666666667</v>
      </c>
      <c r="AI28" s="36" cm="1">
        <f t="array" ref="AI28">-Assumptions!$B$26/12*PRODUCT(1+Assumptions!$C26:INDEX(Assumptions!$C26:$H26,1,MATCH('Pro Forma'!AI$1,Assumptions!$C$25:$H$25,0)))</f>
        <v>-4420.416666666667</v>
      </c>
      <c r="AJ28" s="36" cm="1">
        <f t="array" ref="AJ28">-Assumptions!$B$26/12*PRODUCT(1+Assumptions!$C26:INDEX(Assumptions!$C26:$H26,1,MATCH('Pro Forma'!AJ$1,Assumptions!$C$25:$H$25,0)))</f>
        <v>-4420.416666666667</v>
      </c>
      <c r="AK28" s="36" cm="1">
        <f t="array" ref="AK28">-Assumptions!$B$26/12*PRODUCT(1+Assumptions!$C26:INDEX(Assumptions!$C26:$H26,1,MATCH('Pro Forma'!AK$1,Assumptions!$C$25:$H$25,0)))</f>
        <v>-4420.416666666667</v>
      </c>
      <c r="AL28" s="36" cm="1">
        <f t="array" ref="AL28">-Assumptions!$B$26/12*PRODUCT(1+Assumptions!$C26:INDEX(Assumptions!$C26:$H26,1,MATCH('Pro Forma'!AL$1,Assumptions!$C$25:$H$25,0)))</f>
        <v>-4420.416666666667</v>
      </c>
      <c r="AM28" s="36" cm="1">
        <f t="array" ref="AM28">-Assumptions!$B$26/12*PRODUCT(1+Assumptions!$C26:INDEX(Assumptions!$C26:$H26,1,MATCH('Pro Forma'!AM$1,Assumptions!$C$25:$H$25,0)))</f>
        <v>-4420.416666666667</v>
      </c>
      <c r="AN28" s="36" cm="1">
        <f t="array" ref="AN28">-Assumptions!$B$26/12*PRODUCT(1+Assumptions!$C26:INDEX(Assumptions!$C26:$H26,1,MATCH('Pro Forma'!AN$1,Assumptions!$C$25:$H$25,0)))</f>
        <v>-4553.0291666666672</v>
      </c>
      <c r="AO28" s="36" cm="1">
        <f t="array" ref="AO28">-Assumptions!$B$26/12*PRODUCT(1+Assumptions!$C26:INDEX(Assumptions!$C26:$H26,1,MATCH('Pro Forma'!AO$1,Assumptions!$C$25:$H$25,0)))</f>
        <v>-4553.0291666666672</v>
      </c>
      <c r="AP28" s="36" cm="1">
        <f t="array" ref="AP28">-Assumptions!$B$26/12*PRODUCT(1+Assumptions!$C26:INDEX(Assumptions!$C26:$H26,1,MATCH('Pro Forma'!AP$1,Assumptions!$C$25:$H$25,0)))</f>
        <v>-4553.0291666666672</v>
      </c>
      <c r="AQ28" s="36" cm="1">
        <f t="array" ref="AQ28">-Assumptions!$B$26/12*PRODUCT(1+Assumptions!$C26:INDEX(Assumptions!$C26:$H26,1,MATCH('Pro Forma'!AQ$1,Assumptions!$C$25:$H$25,0)))</f>
        <v>-4553.0291666666672</v>
      </c>
      <c r="AR28" s="36" cm="1">
        <f t="array" ref="AR28">-Assumptions!$B$26/12*PRODUCT(1+Assumptions!$C26:INDEX(Assumptions!$C26:$H26,1,MATCH('Pro Forma'!AR$1,Assumptions!$C$25:$H$25,0)))</f>
        <v>-4553.0291666666672</v>
      </c>
      <c r="AS28" s="36" cm="1">
        <f t="array" ref="AS28">-Assumptions!$B$26/12*PRODUCT(1+Assumptions!$C26:INDEX(Assumptions!$C26:$H26,1,MATCH('Pro Forma'!AS$1,Assumptions!$C$25:$H$25,0)))</f>
        <v>-4553.0291666666672</v>
      </c>
      <c r="AT28" s="36" cm="1">
        <f t="array" ref="AT28">-Assumptions!$B$26/12*PRODUCT(1+Assumptions!$C26:INDEX(Assumptions!$C26:$H26,1,MATCH('Pro Forma'!AT$1,Assumptions!$C$25:$H$25,0)))</f>
        <v>-4553.0291666666672</v>
      </c>
      <c r="AU28" s="36" cm="1">
        <f t="array" ref="AU28">-Assumptions!$B$26/12*PRODUCT(1+Assumptions!$C26:INDEX(Assumptions!$C26:$H26,1,MATCH('Pro Forma'!AU$1,Assumptions!$C$25:$H$25,0)))</f>
        <v>-4553.0291666666672</v>
      </c>
      <c r="AV28" s="36" cm="1">
        <f t="array" ref="AV28">-Assumptions!$B$26/12*PRODUCT(1+Assumptions!$C26:INDEX(Assumptions!$C26:$H26,1,MATCH('Pro Forma'!AV$1,Assumptions!$C$25:$H$25,0)))</f>
        <v>-4553.0291666666672</v>
      </c>
      <c r="AW28" s="36" cm="1">
        <f t="array" ref="AW28">-Assumptions!$B$26/12*PRODUCT(1+Assumptions!$C26:INDEX(Assumptions!$C26:$H26,1,MATCH('Pro Forma'!AW$1,Assumptions!$C$25:$H$25,0)))</f>
        <v>-4553.0291666666672</v>
      </c>
      <c r="AX28" s="36" cm="1">
        <f t="array" ref="AX28">-Assumptions!$B$26/12*PRODUCT(1+Assumptions!$C26:INDEX(Assumptions!$C26:$H26,1,MATCH('Pro Forma'!AX$1,Assumptions!$C$25:$H$25,0)))</f>
        <v>-4553.0291666666672</v>
      </c>
      <c r="AY28" s="36" cm="1">
        <f t="array" ref="AY28">-Assumptions!$B$26/12*PRODUCT(1+Assumptions!$C26:INDEX(Assumptions!$C26:$H26,1,MATCH('Pro Forma'!AY$1,Assumptions!$C$25:$H$25,0)))</f>
        <v>-4553.0291666666672</v>
      </c>
      <c r="AZ28" s="36" cm="1">
        <f t="array" ref="AZ28">-Assumptions!$B$26/12*PRODUCT(1+Assumptions!$C26:INDEX(Assumptions!$C26:$H26,1,MATCH('Pro Forma'!AZ$1,Assumptions!$C$25:$H$25,0)))</f>
        <v>-4689.6200416666679</v>
      </c>
      <c r="BA28" s="36" cm="1">
        <f t="array" ref="BA28">-Assumptions!$B$26/12*PRODUCT(1+Assumptions!$C26:INDEX(Assumptions!$C26:$H26,1,MATCH('Pro Forma'!BA$1,Assumptions!$C$25:$H$25,0)))</f>
        <v>-4689.6200416666679</v>
      </c>
      <c r="BB28" s="36" cm="1">
        <f t="array" ref="BB28">-Assumptions!$B$26/12*PRODUCT(1+Assumptions!$C26:INDEX(Assumptions!$C26:$H26,1,MATCH('Pro Forma'!BB$1,Assumptions!$C$25:$H$25,0)))</f>
        <v>-4689.6200416666679</v>
      </c>
      <c r="BC28" s="36" cm="1">
        <f t="array" ref="BC28">-Assumptions!$B$26/12*PRODUCT(1+Assumptions!$C26:INDEX(Assumptions!$C26:$H26,1,MATCH('Pro Forma'!BC$1,Assumptions!$C$25:$H$25,0)))</f>
        <v>-4689.6200416666679</v>
      </c>
      <c r="BD28" s="36" cm="1">
        <f t="array" ref="BD28">-Assumptions!$B$26/12*PRODUCT(1+Assumptions!$C26:INDEX(Assumptions!$C26:$H26,1,MATCH('Pro Forma'!BD$1,Assumptions!$C$25:$H$25,0)))</f>
        <v>-4689.6200416666679</v>
      </c>
      <c r="BE28" s="36" cm="1">
        <f t="array" ref="BE28">-Assumptions!$B$26/12*PRODUCT(1+Assumptions!$C26:INDEX(Assumptions!$C26:$H26,1,MATCH('Pro Forma'!BE$1,Assumptions!$C$25:$H$25,0)))</f>
        <v>-4689.6200416666679</v>
      </c>
      <c r="BF28" s="36" cm="1">
        <f t="array" ref="BF28">-Assumptions!$B$26/12*PRODUCT(1+Assumptions!$C26:INDEX(Assumptions!$C26:$H26,1,MATCH('Pro Forma'!BF$1,Assumptions!$C$25:$H$25,0)))</f>
        <v>-4689.6200416666679</v>
      </c>
      <c r="BG28" s="36" cm="1">
        <f t="array" ref="BG28">-Assumptions!$B$26/12*PRODUCT(1+Assumptions!$C26:INDEX(Assumptions!$C26:$H26,1,MATCH('Pro Forma'!BG$1,Assumptions!$C$25:$H$25,0)))</f>
        <v>-4689.6200416666679</v>
      </c>
      <c r="BH28" s="36" cm="1">
        <f t="array" ref="BH28">-Assumptions!$B$26/12*PRODUCT(1+Assumptions!$C26:INDEX(Assumptions!$C26:$H26,1,MATCH('Pro Forma'!BH$1,Assumptions!$C$25:$H$25,0)))</f>
        <v>-4689.6200416666679</v>
      </c>
      <c r="BI28" s="36" cm="1">
        <f t="array" ref="BI28">-Assumptions!$B$26/12*PRODUCT(1+Assumptions!$C26:INDEX(Assumptions!$C26:$H26,1,MATCH('Pro Forma'!BI$1,Assumptions!$C$25:$H$25,0)))</f>
        <v>-4689.6200416666679</v>
      </c>
      <c r="BJ28" s="36" cm="1">
        <f t="array" ref="BJ28">-Assumptions!$B$26/12*PRODUCT(1+Assumptions!$C26:INDEX(Assumptions!$C26:$H26,1,MATCH('Pro Forma'!BJ$1,Assumptions!$C$25:$H$25,0)))</f>
        <v>-4689.6200416666679</v>
      </c>
      <c r="BK28" s="36" cm="1">
        <f t="array" ref="BK28">-Assumptions!$B$26/12*PRODUCT(1+Assumptions!$C26:INDEX(Assumptions!$C26:$H26,1,MATCH('Pro Forma'!BK$1,Assumptions!$C$25:$H$25,0)))</f>
        <v>-4689.6200416666679</v>
      </c>
      <c r="BL28" s="36" cm="1">
        <f t="array" ref="BL28">-Assumptions!$B$26/12*PRODUCT(1+Assumptions!$C26:INDEX(Assumptions!$C26:$H26,1,MATCH('Pro Forma'!BL$1,Assumptions!$C$25:$H$25,0)))</f>
        <v>-4830.3086429166669</v>
      </c>
      <c r="BM28" s="36" cm="1">
        <f t="array" ref="BM28">-Assumptions!$B$26/12*PRODUCT(1+Assumptions!$C26:INDEX(Assumptions!$C26:$H26,1,MATCH('Pro Forma'!BM$1,Assumptions!$C$25:$H$25,0)))</f>
        <v>-4830.3086429166669</v>
      </c>
      <c r="BN28" s="36" cm="1">
        <f t="array" ref="BN28">-Assumptions!$B$26/12*PRODUCT(1+Assumptions!$C26:INDEX(Assumptions!$C26:$H26,1,MATCH('Pro Forma'!BN$1,Assumptions!$C$25:$H$25,0)))</f>
        <v>-4830.3086429166669</v>
      </c>
      <c r="BO28" s="36" cm="1">
        <f t="array" ref="BO28">-Assumptions!$B$26/12*PRODUCT(1+Assumptions!$C26:INDEX(Assumptions!$C26:$H26,1,MATCH('Pro Forma'!BO$1,Assumptions!$C$25:$H$25,0)))</f>
        <v>-4830.3086429166669</v>
      </c>
      <c r="BP28" s="36" cm="1">
        <f t="array" ref="BP28">-Assumptions!$B$26/12*PRODUCT(1+Assumptions!$C26:INDEX(Assumptions!$C26:$H26,1,MATCH('Pro Forma'!BP$1,Assumptions!$C$25:$H$25,0)))</f>
        <v>-4830.3086429166669</v>
      </c>
      <c r="BQ28" s="36" cm="1">
        <f t="array" ref="BQ28">-Assumptions!$B$26/12*PRODUCT(1+Assumptions!$C26:INDEX(Assumptions!$C26:$H26,1,MATCH('Pro Forma'!BQ$1,Assumptions!$C$25:$H$25,0)))</f>
        <v>-4830.3086429166669</v>
      </c>
      <c r="BR28" s="36" cm="1">
        <f t="array" ref="BR28">-Assumptions!$B$26/12*PRODUCT(1+Assumptions!$C26:INDEX(Assumptions!$C26:$H26,1,MATCH('Pro Forma'!BR$1,Assumptions!$C$25:$H$25,0)))</f>
        <v>-4830.3086429166669</v>
      </c>
      <c r="BS28" s="36" cm="1">
        <f t="array" ref="BS28">-Assumptions!$B$26/12*PRODUCT(1+Assumptions!$C26:INDEX(Assumptions!$C26:$H26,1,MATCH('Pro Forma'!BS$1,Assumptions!$C$25:$H$25,0)))</f>
        <v>-4830.3086429166669</v>
      </c>
      <c r="BT28" s="36" cm="1">
        <f t="array" ref="BT28">-Assumptions!$B$26/12*PRODUCT(1+Assumptions!$C26:INDEX(Assumptions!$C26:$H26,1,MATCH('Pro Forma'!BT$1,Assumptions!$C$25:$H$25,0)))</f>
        <v>-4830.3086429166669</v>
      </c>
      <c r="BU28" s="36" cm="1">
        <f t="array" ref="BU28">-Assumptions!$B$26/12*PRODUCT(1+Assumptions!$C26:INDEX(Assumptions!$C26:$H26,1,MATCH('Pro Forma'!BU$1,Assumptions!$C$25:$H$25,0)))</f>
        <v>-4830.3086429166669</v>
      </c>
      <c r="BV28" s="36" cm="1">
        <f t="array" ref="BV28">-Assumptions!$B$26/12*PRODUCT(1+Assumptions!$C26:INDEX(Assumptions!$C26:$H26,1,MATCH('Pro Forma'!BV$1,Assumptions!$C$25:$H$25,0)))</f>
        <v>-4830.3086429166669</v>
      </c>
      <c r="BW28" s="36" cm="1">
        <f t="array" ref="BW28">-Assumptions!$B$26/12*PRODUCT(1+Assumptions!$C26:INDEX(Assumptions!$C26:$H26,1,MATCH('Pro Forma'!BW$1,Assumptions!$C$25:$H$25,0)))</f>
        <v>-4830.3086429166669</v>
      </c>
    </row>
    <row r="29" spans="1:75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</row>
    <row r="30" spans="1:75" x14ac:dyDescent="0.25">
      <c r="A30" t="s">
        <v>2</v>
      </c>
      <c r="B30" s="36">
        <f>SUM($C30:INDEX($C30:$BW30,1,MATCH(EOMONTH(Assumptions!$E$3,0),'Pro Forma'!$C$3:$BW$3,0)))</f>
        <v>-30000000</v>
      </c>
      <c r="C30" s="36">
        <f>-IF(C2=0,Assumptions!$A$3,0)</f>
        <v>-30000000</v>
      </c>
      <c r="D30" s="36">
        <f>-IF(D2=0,Assumptions!$A$3,0)</f>
        <v>0</v>
      </c>
      <c r="E30" s="36">
        <f>-IF(E2=0,Assumptions!$A$3,0)</f>
        <v>0</v>
      </c>
      <c r="F30" s="36">
        <f>-IF(F2=0,Assumptions!$A$3,0)</f>
        <v>0</v>
      </c>
      <c r="G30" s="36">
        <f>-IF(G2=0,Assumptions!$A$3,0)</f>
        <v>0</v>
      </c>
      <c r="H30" s="36">
        <f>-IF(H2=0,Assumptions!$A$3,0)</f>
        <v>0</v>
      </c>
      <c r="I30" s="36">
        <f>-IF(I2=0,Assumptions!$A$3,0)</f>
        <v>0</v>
      </c>
      <c r="J30" s="36">
        <f>-IF(J2=0,Assumptions!$A$3,0)</f>
        <v>0</v>
      </c>
      <c r="K30" s="36">
        <f>-IF(K2=0,Assumptions!$A$3,0)</f>
        <v>0</v>
      </c>
      <c r="L30" s="36">
        <f>-IF(L2=0,Assumptions!$A$3,0)</f>
        <v>0</v>
      </c>
      <c r="M30" s="36">
        <f>-IF(M2=0,Assumptions!$A$3,0)</f>
        <v>0</v>
      </c>
      <c r="N30" s="36">
        <f>-IF(N2=0,Assumptions!$A$3,0)</f>
        <v>0</v>
      </c>
      <c r="O30" s="36">
        <f>-IF(O2=0,Assumptions!$A$3,0)</f>
        <v>0</v>
      </c>
      <c r="P30" s="36">
        <f>-IF(P2=0,Assumptions!$A$3,0)</f>
        <v>0</v>
      </c>
      <c r="Q30" s="36">
        <f>-IF(Q2=0,Assumptions!$A$3,0)</f>
        <v>0</v>
      </c>
      <c r="R30" s="36">
        <f>-IF(R2=0,Assumptions!$A$3,0)</f>
        <v>0</v>
      </c>
      <c r="S30" s="36">
        <f>-IF(S2=0,Assumptions!$A$3,0)</f>
        <v>0</v>
      </c>
      <c r="T30" s="36">
        <f>-IF(T2=0,Assumptions!$A$3,0)</f>
        <v>0</v>
      </c>
      <c r="U30" s="36">
        <f>-IF(U2=0,Assumptions!$A$3,0)</f>
        <v>0</v>
      </c>
      <c r="V30" s="36">
        <f>-IF(V2=0,Assumptions!$A$3,0)</f>
        <v>0</v>
      </c>
      <c r="W30" s="36">
        <f>-IF(W2=0,Assumptions!$A$3,0)</f>
        <v>0</v>
      </c>
      <c r="X30" s="36">
        <f>-IF(X2=0,Assumptions!$A$3,0)</f>
        <v>0</v>
      </c>
      <c r="Y30" s="36">
        <f>-IF(Y2=0,Assumptions!$A$3,0)</f>
        <v>0</v>
      </c>
      <c r="Z30" s="36">
        <f>-IF(Z2=0,Assumptions!$A$3,0)</f>
        <v>0</v>
      </c>
      <c r="AA30" s="36">
        <f>-IF(AA2=0,Assumptions!$A$3,0)</f>
        <v>0</v>
      </c>
      <c r="AB30" s="36">
        <f>-IF(AB2=0,Assumptions!$A$3,0)</f>
        <v>0</v>
      </c>
      <c r="AC30" s="36">
        <f>-IF(AC2=0,Assumptions!$A$3,0)</f>
        <v>0</v>
      </c>
      <c r="AD30" s="36">
        <f>-IF(AD2=0,Assumptions!$A$3,0)</f>
        <v>0</v>
      </c>
      <c r="AE30" s="36">
        <f>-IF(AE2=0,Assumptions!$A$3,0)</f>
        <v>0</v>
      </c>
      <c r="AF30" s="36">
        <f>-IF(AF2=0,Assumptions!$A$3,0)</f>
        <v>0</v>
      </c>
      <c r="AG30" s="36">
        <f>-IF(AG2=0,Assumptions!$A$3,0)</f>
        <v>0</v>
      </c>
      <c r="AH30" s="36">
        <f>-IF(AH2=0,Assumptions!$A$3,0)</f>
        <v>0</v>
      </c>
      <c r="AI30" s="36">
        <f>-IF(AI2=0,Assumptions!$A$3,0)</f>
        <v>0</v>
      </c>
      <c r="AJ30" s="36">
        <f>-IF(AJ2=0,Assumptions!$A$3,0)</f>
        <v>0</v>
      </c>
      <c r="AK30" s="36">
        <f>-IF(AK2=0,Assumptions!$A$3,0)</f>
        <v>0</v>
      </c>
      <c r="AL30" s="36">
        <f>-IF(AL2=0,Assumptions!$A$3,0)</f>
        <v>0</v>
      </c>
      <c r="AM30" s="36">
        <f>-IF(AM2=0,Assumptions!$A$3,0)</f>
        <v>0</v>
      </c>
      <c r="AN30" s="36">
        <f>-IF(AN2=0,Assumptions!$A$3,0)</f>
        <v>0</v>
      </c>
      <c r="AO30" s="36">
        <f>-IF(AO2=0,Assumptions!$A$3,0)</f>
        <v>0</v>
      </c>
      <c r="AP30" s="36">
        <f>-IF(AP2=0,Assumptions!$A$3,0)</f>
        <v>0</v>
      </c>
      <c r="AQ30" s="36">
        <f>-IF(AQ2=0,Assumptions!$A$3,0)</f>
        <v>0</v>
      </c>
      <c r="AR30" s="36">
        <f>-IF(AR2=0,Assumptions!$A$3,0)</f>
        <v>0</v>
      </c>
      <c r="AS30" s="36">
        <f>-IF(AS2=0,Assumptions!$A$3,0)</f>
        <v>0</v>
      </c>
      <c r="AT30" s="36">
        <f>-IF(AT2=0,Assumptions!$A$3,0)</f>
        <v>0</v>
      </c>
      <c r="AU30" s="36">
        <f>-IF(AU2=0,Assumptions!$A$3,0)</f>
        <v>0</v>
      </c>
      <c r="AV30" s="36">
        <f>-IF(AV2=0,Assumptions!$A$3,0)</f>
        <v>0</v>
      </c>
      <c r="AW30" s="36">
        <f>-IF(AW2=0,Assumptions!$A$3,0)</f>
        <v>0</v>
      </c>
      <c r="AX30" s="36">
        <f>-IF(AX2=0,Assumptions!$A$3,0)</f>
        <v>0</v>
      </c>
      <c r="AY30" s="36">
        <f>-IF(AY2=0,Assumptions!$A$3,0)</f>
        <v>0</v>
      </c>
      <c r="AZ30" s="36">
        <f>-IF(AZ2=0,Assumptions!$A$3,0)</f>
        <v>0</v>
      </c>
      <c r="BA30" s="36">
        <f>-IF(BA2=0,Assumptions!$A$3,0)</f>
        <v>0</v>
      </c>
      <c r="BB30" s="36">
        <f>-IF(BB2=0,Assumptions!$A$3,0)</f>
        <v>0</v>
      </c>
      <c r="BC30" s="36">
        <f>-IF(BC2=0,Assumptions!$A$3,0)</f>
        <v>0</v>
      </c>
      <c r="BD30" s="36">
        <f>-IF(BD2=0,Assumptions!$A$3,0)</f>
        <v>0</v>
      </c>
      <c r="BE30" s="36">
        <f>-IF(BE2=0,Assumptions!$A$3,0)</f>
        <v>0</v>
      </c>
      <c r="BF30" s="36">
        <f>-IF(BF2=0,Assumptions!$A$3,0)</f>
        <v>0</v>
      </c>
      <c r="BG30" s="36">
        <f>-IF(BG2=0,Assumptions!$A$3,0)</f>
        <v>0</v>
      </c>
      <c r="BH30" s="36">
        <f>-IF(BH2=0,Assumptions!$A$3,0)</f>
        <v>0</v>
      </c>
      <c r="BI30" s="36">
        <f>-IF(BI2=0,Assumptions!$A$3,0)</f>
        <v>0</v>
      </c>
      <c r="BJ30" s="36">
        <f>-IF(BJ2=0,Assumptions!$A$3,0)</f>
        <v>0</v>
      </c>
      <c r="BK30" s="36">
        <f>-IF(BK2=0,Assumptions!$A$3,0)</f>
        <v>0</v>
      </c>
      <c r="BL30" s="36">
        <f>-IF(BL2=0,Assumptions!$A$3,0)</f>
        <v>0</v>
      </c>
      <c r="BM30" s="36">
        <f>-IF(BM2=0,Assumptions!$A$3,0)</f>
        <v>0</v>
      </c>
      <c r="BN30" s="36">
        <f>-IF(BN2=0,Assumptions!$A$3,0)</f>
        <v>0</v>
      </c>
      <c r="BO30" s="36">
        <f>-IF(BO2=0,Assumptions!$A$3,0)</f>
        <v>0</v>
      </c>
      <c r="BP30" s="36">
        <f>-IF(BP2=0,Assumptions!$A$3,0)</f>
        <v>0</v>
      </c>
      <c r="BQ30" s="36">
        <f>-IF(BQ2=0,Assumptions!$A$3,0)</f>
        <v>0</v>
      </c>
      <c r="BR30" s="36">
        <f>-IF(BR2=0,Assumptions!$A$3,0)</f>
        <v>0</v>
      </c>
      <c r="BS30" s="36">
        <f>-IF(BS2=0,Assumptions!$A$3,0)</f>
        <v>0</v>
      </c>
      <c r="BT30" s="36">
        <f>-IF(BT2=0,Assumptions!$A$3,0)</f>
        <v>0</v>
      </c>
      <c r="BU30" s="36">
        <f>-IF(BU2=0,Assumptions!$A$3,0)</f>
        <v>0</v>
      </c>
      <c r="BV30" s="36">
        <f>-IF(BV2=0,Assumptions!$A$3,0)</f>
        <v>0</v>
      </c>
      <c r="BW30" s="36">
        <f>-IF(BW2=0,Assumptions!$A$3,0)</f>
        <v>0</v>
      </c>
    </row>
    <row r="31" spans="1:75" x14ac:dyDescent="0.25">
      <c r="A31" t="s">
        <v>59</v>
      </c>
      <c r="B31" s="36">
        <f>SUM($C31:INDEX($C31:$BW31,1,MATCH(EOMONTH(Assumptions!$E$3,0),'Pro Forma'!$C$3:$BW$3,0)))</f>
        <v>-600000</v>
      </c>
      <c r="C31" s="36">
        <f>C30*Assumptions!$C$3</f>
        <v>-600000</v>
      </c>
      <c r="D31" s="36">
        <f>D30*Assumptions!$C$3</f>
        <v>0</v>
      </c>
      <c r="E31" s="36">
        <f>E30*Assumptions!$C$3</f>
        <v>0</v>
      </c>
      <c r="F31" s="36">
        <f>F30*Assumptions!$C$3</f>
        <v>0</v>
      </c>
      <c r="G31" s="36">
        <f>G30*Assumptions!$C$3</f>
        <v>0</v>
      </c>
      <c r="H31" s="36">
        <f>H30*Assumptions!$C$3</f>
        <v>0</v>
      </c>
      <c r="I31" s="36">
        <f>I30*Assumptions!$C$3</f>
        <v>0</v>
      </c>
      <c r="J31" s="36">
        <f>J30*Assumptions!$C$3</f>
        <v>0</v>
      </c>
      <c r="K31" s="36">
        <f>K30*Assumptions!$C$3</f>
        <v>0</v>
      </c>
      <c r="L31" s="36">
        <f>L30*Assumptions!$C$3</f>
        <v>0</v>
      </c>
      <c r="M31" s="36">
        <f>M30*Assumptions!$C$3</f>
        <v>0</v>
      </c>
      <c r="N31" s="36">
        <f>N30*Assumptions!$C$3</f>
        <v>0</v>
      </c>
      <c r="O31" s="36">
        <f>O30*Assumptions!$C$3</f>
        <v>0</v>
      </c>
      <c r="P31" s="36">
        <f>P30*Assumptions!$C$3</f>
        <v>0</v>
      </c>
      <c r="Q31" s="36">
        <f>Q30*Assumptions!$C$3</f>
        <v>0</v>
      </c>
      <c r="R31" s="36">
        <f>R30*Assumptions!$C$3</f>
        <v>0</v>
      </c>
      <c r="S31" s="36">
        <f>S30*Assumptions!$C$3</f>
        <v>0</v>
      </c>
      <c r="T31" s="36">
        <f>T30*Assumptions!$C$3</f>
        <v>0</v>
      </c>
      <c r="U31" s="36">
        <f>U30*Assumptions!$C$3</f>
        <v>0</v>
      </c>
      <c r="V31" s="36">
        <f>V30*Assumptions!$C$3</f>
        <v>0</v>
      </c>
      <c r="W31" s="36">
        <f>W30*Assumptions!$C$3</f>
        <v>0</v>
      </c>
      <c r="X31" s="36">
        <f>X30*Assumptions!$C$3</f>
        <v>0</v>
      </c>
      <c r="Y31" s="36">
        <f>Y30*Assumptions!$C$3</f>
        <v>0</v>
      </c>
      <c r="Z31" s="36">
        <f>Z30*Assumptions!$C$3</f>
        <v>0</v>
      </c>
      <c r="AA31" s="36">
        <f>AA30*Assumptions!$C$3</f>
        <v>0</v>
      </c>
      <c r="AB31" s="36">
        <f>AB30*Assumptions!$C$3</f>
        <v>0</v>
      </c>
      <c r="AC31" s="36">
        <f>AC30*Assumptions!$C$3</f>
        <v>0</v>
      </c>
      <c r="AD31" s="36">
        <f>AD30*Assumptions!$C$3</f>
        <v>0</v>
      </c>
      <c r="AE31" s="36">
        <f>AE30*Assumptions!$C$3</f>
        <v>0</v>
      </c>
      <c r="AF31" s="36">
        <f>AF30*Assumptions!$C$3</f>
        <v>0</v>
      </c>
      <c r="AG31" s="36">
        <f>AG30*Assumptions!$C$3</f>
        <v>0</v>
      </c>
      <c r="AH31" s="36">
        <f>AH30*Assumptions!$C$3</f>
        <v>0</v>
      </c>
      <c r="AI31" s="36">
        <f>AI30*Assumptions!$C$3</f>
        <v>0</v>
      </c>
      <c r="AJ31" s="36">
        <f>AJ30*Assumptions!$C$3</f>
        <v>0</v>
      </c>
      <c r="AK31" s="36">
        <f>AK30*Assumptions!$C$3</f>
        <v>0</v>
      </c>
      <c r="AL31" s="36">
        <f>AL30*Assumptions!$C$3</f>
        <v>0</v>
      </c>
      <c r="AM31" s="36">
        <f>AM30*Assumptions!$C$3</f>
        <v>0</v>
      </c>
      <c r="AN31" s="36">
        <f>AN30*Assumptions!$C$3</f>
        <v>0</v>
      </c>
      <c r="AO31" s="36">
        <f>AO30*Assumptions!$C$3</f>
        <v>0</v>
      </c>
      <c r="AP31" s="36">
        <f>AP30*Assumptions!$C$3</f>
        <v>0</v>
      </c>
      <c r="AQ31" s="36">
        <f>AQ30*Assumptions!$C$3</f>
        <v>0</v>
      </c>
      <c r="AR31" s="36">
        <f>AR30*Assumptions!$C$3</f>
        <v>0</v>
      </c>
      <c r="AS31" s="36">
        <f>AS30*Assumptions!$C$3</f>
        <v>0</v>
      </c>
      <c r="AT31" s="36">
        <f>AT30*Assumptions!$C$3</f>
        <v>0</v>
      </c>
      <c r="AU31" s="36">
        <f>AU30*Assumptions!$C$3</f>
        <v>0</v>
      </c>
      <c r="AV31" s="36">
        <f>AV30*Assumptions!$C$3</f>
        <v>0</v>
      </c>
      <c r="AW31" s="36">
        <f>AW30*Assumptions!$C$3</f>
        <v>0</v>
      </c>
      <c r="AX31" s="36">
        <f>AX30*Assumptions!$C$3</f>
        <v>0</v>
      </c>
      <c r="AY31" s="36">
        <f>AY30*Assumptions!$C$3</f>
        <v>0</v>
      </c>
      <c r="AZ31" s="36">
        <f>AZ30*Assumptions!$C$3</f>
        <v>0</v>
      </c>
      <c r="BA31" s="36">
        <f>BA30*Assumptions!$C$3</f>
        <v>0</v>
      </c>
      <c r="BB31" s="36">
        <f>BB30*Assumptions!$C$3</f>
        <v>0</v>
      </c>
      <c r="BC31" s="36">
        <f>BC30*Assumptions!$C$3</f>
        <v>0</v>
      </c>
      <c r="BD31" s="36">
        <f>BD30*Assumptions!$C$3</f>
        <v>0</v>
      </c>
      <c r="BE31" s="36">
        <f>BE30*Assumptions!$C$3</f>
        <v>0</v>
      </c>
      <c r="BF31" s="36">
        <f>BF30*Assumptions!$C$3</f>
        <v>0</v>
      </c>
      <c r="BG31" s="36">
        <f>BG30*Assumptions!$C$3</f>
        <v>0</v>
      </c>
      <c r="BH31" s="36">
        <f>BH30*Assumptions!$C$3</f>
        <v>0</v>
      </c>
      <c r="BI31" s="36">
        <f>BI30*Assumptions!$C$3</f>
        <v>0</v>
      </c>
      <c r="BJ31" s="36">
        <f>BJ30*Assumptions!$C$3</f>
        <v>0</v>
      </c>
      <c r="BK31" s="36">
        <f>BK30*Assumptions!$C$3</f>
        <v>0</v>
      </c>
      <c r="BL31" s="36">
        <f>BL30*Assumptions!$C$3</f>
        <v>0</v>
      </c>
      <c r="BM31" s="36">
        <f>BM30*Assumptions!$C$3</f>
        <v>0</v>
      </c>
      <c r="BN31" s="36">
        <f>BN30*Assumptions!$C$3</f>
        <v>0</v>
      </c>
      <c r="BO31" s="36">
        <f>BO30*Assumptions!$C$3</f>
        <v>0</v>
      </c>
      <c r="BP31" s="36">
        <f>BP30*Assumptions!$C$3</f>
        <v>0</v>
      </c>
      <c r="BQ31" s="36">
        <f>BQ30*Assumptions!$C$3</f>
        <v>0</v>
      </c>
      <c r="BR31" s="36">
        <f>BR30*Assumptions!$C$3</f>
        <v>0</v>
      </c>
      <c r="BS31" s="36">
        <f>BS30*Assumptions!$C$3</f>
        <v>0</v>
      </c>
      <c r="BT31" s="36">
        <f>BT30*Assumptions!$C$3</f>
        <v>0</v>
      </c>
      <c r="BU31" s="36">
        <f>BU30*Assumptions!$C$3</f>
        <v>0</v>
      </c>
      <c r="BV31" s="36">
        <f>BV30*Assumptions!$C$3</f>
        <v>0</v>
      </c>
      <c r="BW31" s="36">
        <f>BW30*Assumptions!$C$3</f>
        <v>0</v>
      </c>
    </row>
    <row r="32" spans="1:75" x14ac:dyDescent="0.25">
      <c r="A32" t="s">
        <v>60</v>
      </c>
      <c r="B32" s="36">
        <f ca="1">SUM($C32:INDEX($C32:$BW32,1,MATCH(EOMONTH(Assumptions!$E$3,0),'Pro Forma'!$C$3:$BW$3,0)))</f>
        <v>40048889.945525222</v>
      </c>
      <c r="C32" s="36">
        <f ca="1">IF(C3=EOMONTH(Assumptions!$E$3,0),SUM(OFFSET('Pro Forma'!C25,0,1):OFFSET('Pro Forma'!C25,0,12))/Assumptions!$F$3,0)</f>
        <v>0</v>
      </c>
      <c r="D32" s="36">
        <f ca="1">IF(D3=EOMONTH(Assumptions!$E$3,0),SUM(OFFSET('Pro Forma'!D25,0,1):OFFSET('Pro Forma'!D25,0,12))/Assumptions!$F$3,0)</f>
        <v>0</v>
      </c>
      <c r="E32" s="36">
        <f ca="1">IF(E3=EOMONTH(Assumptions!$E$3,0),SUM(OFFSET('Pro Forma'!E25,0,1):OFFSET('Pro Forma'!E25,0,12))/Assumptions!$F$3,0)</f>
        <v>0</v>
      </c>
      <c r="F32" s="36">
        <f ca="1">IF(F3=EOMONTH(Assumptions!$E$3,0),SUM(OFFSET('Pro Forma'!F25,0,1):OFFSET('Pro Forma'!F25,0,12))/Assumptions!$F$3,0)</f>
        <v>0</v>
      </c>
      <c r="G32" s="36">
        <f ca="1">IF(G3=EOMONTH(Assumptions!$E$3,0),SUM(OFFSET('Pro Forma'!G25,0,1):OFFSET('Pro Forma'!G25,0,12))/Assumptions!$F$3,0)</f>
        <v>0</v>
      </c>
      <c r="H32" s="36">
        <f ca="1">IF(H3=EOMONTH(Assumptions!$E$3,0),SUM(OFFSET('Pro Forma'!H25,0,1):OFFSET('Pro Forma'!H25,0,12))/Assumptions!$F$3,0)</f>
        <v>0</v>
      </c>
      <c r="I32" s="36">
        <f ca="1">IF(I3=EOMONTH(Assumptions!$E$3,0),SUM(OFFSET('Pro Forma'!I25,0,1):OFFSET('Pro Forma'!I25,0,12))/Assumptions!$F$3,0)</f>
        <v>0</v>
      </c>
      <c r="J32" s="36">
        <f ca="1">IF(J3=EOMONTH(Assumptions!$E$3,0),SUM(OFFSET('Pro Forma'!J25,0,1):OFFSET('Pro Forma'!J25,0,12))/Assumptions!$F$3,0)</f>
        <v>0</v>
      </c>
      <c r="K32" s="36">
        <f ca="1">IF(K3=EOMONTH(Assumptions!$E$3,0),SUM(OFFSET('Pro Forma'!K25,0,1):OFFSET('Pro Forma'!K25,0,12))/Assumptions!$F$3,0)</f>
        <v>0</v>
      </c>
      <c r="L32" s="36">
        <f ca="1">IF(L3=EOMONTH(Assumptions!$E$3,0),SUM(OFFSET('Pro Forma'!L25,0,1):OFFSET('Pro Forma'!L25,0,12))/Assumptions!$F$3,0)</f>
        <v>0</v>
      </c>
      <c r="M32" s="36">
        <f ca="1">IF(M3=EOMONTH(Assumptions!$E$3,0),SUM(OFFSET('Pro Forma'!M25,0,1):OFFSET('Pro Forma'!M25,0,12))/Assumptions!$F$3,0)</f>
        <v>0</v>
      </c>
      <c r="N32" s="36">
        <f ca="1">IF(N3=EOMONTH(Assumptions!$E$3,0),SUM(OFFSET('Pro Forma'!N25,0,1):OFFSET('Pro Forma'!N25,0,12))/Assumptions!$F$3,0)</f>
        <v>0</v>
      </c>
      <c r="O32" s="36">
        <f ca="1">IF(O3=EOMONTH(Assumptions!$E$3,0),SUM(OFFSET('Pro Forma'!O25,0,1):OFFSET('Pro Forma'!O25,0,12))/Assumptions!$F$3,0)</f>
        <v>0</v>
      </c>
      <c r="P32" s="36">
        <f ca="1">IF(P3=EOMONTH(Assumptions!$E$3,0),SUM(OFFSET('Pro Forma'!P25,0,1):OFFSET('Pro Forma'!P25,0,12))/Assumptions!$F$3,0)</f>
        <v>0</v>
      </c>
      <c r="Q32" s="36">
        <f ca="1">IF(Q3=EOMONTH(Assumptions!$E$3,0),SUM(OFFSET('Pro Forma'!Q25,0,1):OFFSET('Pro Forma'!Q25,0,12))/Assumptions!$F$3,0)</f>
        <v>0</v>
      </c>
      <c r="R32" s="36">
        <f ca="1">IF(R3=EOMONTH(Assumptions!$E$3,0),SUM(OFFSET('Pro Forma'!R25,0,1):OFFSET('Pro Forma'!R25,0,12))/Assumptions!$F$3,0)</f>
        <v>0</v>
      </c>
      <c r="S32" s="36">
        <f ca="1">IF(S3=EOMONTH(Assumptions!$E$3,0),SUM(OFFSET('Pro Forma'!S25,0,1):OFFSET('Pro Forma'!S25,0,12))/Assumptions!$F$3,0)</f>
        <v>0</v>
      </c>
      <c r="T32" s="36">
        <f ca="1">IF(T3=EOMONTH(Assumptions!$E$3,0),SUM(OFFSET('Pro Forma'!T25,0,1):OFFSET('Pro Forma'!T25,0,12))/Assumptions!$F$3,0)</f>
        <v>0</v>
      </c>
      <c r="U32" s="36">
        <f ca="1">IF(U3=EOMONTH(Assumptions!$E$3,0),SUM(OFFSET('Pro Forma'!U25,0,1):OFFSET('Pro Forma'!U25,0,12))/Assumptions!$F$3,0)</f>
        <v>0</v>
      </c>
      <c r="V32" s="36">
        <f ca="1">IF(V3=EOMONTH(Assumptions!$E$3,0),SUM(OFFSET('Pro Forma'!V25,0,1):OFFSET('Pro Forma'!V25,0,12))/Assumptions!$F$3,0)</f>
        <v>0</v>
      </c>
      <c r="W32" s="36">
        <f ca="1">IF(W3=EOMONTH(Assumptions!$E$3,0),SUM(OFFSET('Pro Forma'!W25,0,1):OFFSET('Pro Forma'!W25,0,12))/Assumptions!$F$3,0)</f>
        <v>0</v>
      </c>
      <c r="X32" s="36">
        <f ca="1">IF(X3=EOMONTH(Assumptions!$E$3,0),SUM(OFFSET('Pro Forma'!X25,0,1):OFFSET('Pro Forma'!X25,0,12))/Assumptions!$F$3,0)</f>
        <v>0</v>
      </c>
      <c r="Y32" s="36">
        <f ca="1">IF(Y3=EOMONTH(Assumptions!$E$3,0),SUM(OFFSET('Pro Forma'!Y25,0,1):OFFSET('Pro Forma'!Y25,0,12))/Assumptions!$F$3,0)</f>
        <v>0</v>
      </c>
      <c r="Z32" s="36">
        <f ca="1">IF(Z3=EOMONTH(Assumptions!$E$3,0),SUM(OFFSET('Pro Forma'!Z25,0,1):OFFSET('Pro Forma'!Z25,0,12))/Assumptions!$F$3,0)</f>
        <v>0</v>
      </c>
      <c r="AA32" s="36">
        <f ca="1">IF(AA3=EOMONTH(Assumptions!$E$3,0),SUM(OFFSET('Pro Forma'!AA25,0,1):OFFSET('Pro Forma'!AA25,0,12))/Assumptions!$F$3,0)</f>
        <v>0</v>
      </c>
      <c r="AB32" s="36">
        <f ca="1">IF(AB3=EOMONTH(Assumptions!$E$3,0),SUM(OFFSET('Pro Forma'!AB25,0,1):OFFSET('Pro Forma'!AB25,0,12))/Assumptions!$F$3,0)</f>
        <v>0</v>
      </c>
      <c r="AC32" s="36">
        <f ca="1">IF(AC3=EOMONTH(Assumptions!$E$3,0),SUM(OFFSET('Pro Forma'!AC25,0,1):OFFSET('Pro Forma'!AC25,0,12))/Assumptions!$F$3,0)</f>
        <v>0</v>
      </c>
      <c r="AD32" s="36">
        <f ca="1">IF(AD3=EOMONTH(Assumptions!$E$3,0),SUM(OFFSET('Pro Forma'!AD25,0,1):OFFSET('Pro Forma'!AD25,0,12))/Assumptions!$F$3,0)</f>
        <v>0</v>
      </c>
      <c r="AE32" s="36">
        <f ca="1">IF(AE3=EOMONTH(Assumptions!$E$3,0),SUM(OFFSET('Pro Forma'!AE25,0,1):OFFSET('Pro Forma'!AE25,0,12))/Assumptions!$F$3,0)</f>
        <v>0</v>
      </c>
      <c r="AF32" s="36">
        <f ca="1">IF(AF3=EOMONTH(Assumptions!$E$3,0),SUM(OFFSET('Pro Forma'!AF25,0,1):OFFSET('Pro Forma'!AF25,0,12))/Assumptions!$F$3,0)</f>
        <v>0</v>
      </c>
      <c r="AG32" s="36">
        <f ca="1">IF(AG3=EOMONTH(Assumptions!$E$3,0),SUM(OFFSET('Pro Forma'!AG25,0,1):OFFSET('Pro Forma'!AG25,0,12))/Assumptions!$F$3,0)</f>
        <v>0</v>
      </c>
      <c r="AH32" s="36">
        <f ca="1">IF(AH3=EOMONTH(Assumptions!$E$3,0),SUM(OFFSET('Pro Forma'!AH25,0,1):OFFSET('Pro Forma'!AH25,0,12))/Assumptions!$F$3,0)</f>
        <v>0</v>
      </c>
      <c r="AI32" s="36">
        <f ca="1">IF(AI3=EOMONTH(Assumptions!$E$3,0),SUM(OFFSET('Pro Forma'!AI25,0,1):OFFSET('Pro Forma'!AI25,0,12))/Assumptions!$F$3,0)</f>
        <v>0</v>
      </c>
      <c r="AJ32" s="36">
        <f ca="1">IF(AJ3=EOMONTH(Assumptions!$E$3,0),SUM(OFFSET('Pro Forma'!AJ25,0,1):OFFSET('Pro Forma'!AJ25,0,12))/Assumptions!$F$3,0)</f>
        <v>0</v>
      </c>
      <c r="AK32" s="36">
        <f ca="1">IF(AK3=EOMONTH(Assumptions!$E$3,0),SUM(OFFSET('Pro Forma'!AK25,0,1):OFFSET('Pro Forma'!AK25,0,12))/Assumptions!$F$3,0)</f>
        <v>0</v>
      </c>
      <c r="AL32" s="36">
        <f ca="1">IF(AL3=EOMONTH(Assumptions!$E$3,0),SUM(OFFSET('Pro Forma'!AL25,0,1):OFFSET('Pro Forma'!AL25,0,12))/Assumptions!$F$3,0)</f>
        <v>0</v>
      </c>
      <c r="AM32" s="36">
        <f ca="1">IF(AM3=EOMONTH(Assumptions!$E$3,0),SUM(OFFSET('Pro Forma'!AM25,0,1):OFFSET('Pro Forma'!AM25,0,12))/Assumptions!$F$3,0)</f>
        <v>0</v>
      </c>
      <c r="AN32" s="36">
        <f ca="1">IF(AN3=EOMONTH(Assumptions!$E$3,0),SUM(OFFSET('Pro Forma'!AN25,0,1):OFFSET('Pro Forma'!AN25,0,12))/Assumptions!$F$3,0)</f>
        <v>0</v>
      </c>
      <c r="AO32" s="36">
        <f ca="1">IF(AO3=EOMONTH(Assumptions!$E$3,0),SUM(OFFSET('Pro Forma'!AO25,0,1):OFFSET('Pro Forma'!AO25,0,12))/Assumptions!$F$3,0)</f>
        <v>0</v>
      </c>
      <c r="AP32" s="36">
        <f ca="1">IF(AP3=EOMONTH(Assumptions!$E$3,0),SUM(OFFSET('Pro Forma'!AP25,0,1):OFFSET('Pro Forma'!AP25,0,12))/Assumptions!$F$3,0)</f>
        <v>0</v>
      </c>
      <c r="AQ32" s="36">
        <f ca="1">IF(AQ3=EOMONTH(Assumptions!$E$3,0),SUM(OFFSET('Pro Forma'!AQ25,0,1):OFFSET('Pro Forma'!AQ25,0,12))/Assumptions!$F$3,0)</f>
        <v>0</v>
      </c>
      <c r="AR32" s="36">
        <f ca="1">IF(AR3=EOMONTH(Assumptions!$E$3,0),SUM(OFFSET('Pro Forma'!AR25,0,1):OFFSET('Pro Forma'!AR25,0,12))/Assumptions!$F$3,0)</f>
        <v>0</v>
      </c>
      <c r="AS32" s="36">
        <f ca="1">IF(AS3=EOMONTH(Assumptions!$E$3,0),SUM(OFFSET('Pro Forma'!AS25,0,1):OFFSET('Pro Forma'!AS25,0,12))/Assumptions!$F$3,0)</f>
        <v>0</v>
      </c>
      <c r="AT32" s="36">
        <f ca="1">IF(AT3=EOMONTH(Assumptions!$E$3,0),SUM(OFFSET('Pro Forma'!AT25,0,1):OFFSET('Pro Forma'!AT25,0,12))/Assumptions!$F$3,0)</f>
        <v>0</v>
      </c>
      <c r="AU32" s="36">
        <f ca="1">IF(AU3=EOMONTH(Assumptions!$E$3,0),SUM(OFFSET('Pro Forma'!AU25,0,1):OFFSET('Pro Forma'!AU25,0,12))/Assumptions!$F$3,0)</f>
        <v>0</v>
      </c>
      <c r="AV32" s="36">
        <f ca="1">IF(AV3=EOMONTH(Assumptions!$E$3,0),SUM(OFFSET('Pro Forma'!AV25,0,1):OFFSET('Pro Forma'!AV25,0,12))/Assumptions!$F$3,0)</f>
        <v>0</v>
      </c>
      <c r="AW32" s="36">
        <f ca="1">IF(AW3=EOMONTH(Assumptions!$E$3,0),SUM(OFFSET('Pro Forma'!AW25,0,1):OFFSET('Pro Forma'!AW25,0,12))/Assumptions!$F$3,0)</f>
        <v>0</v>
      </c>
      <c r="AX32" s="36">
        <f ca="1">IF(AX3=EOMONTH(Assumptions!$E$3,0),SUM(OFFSET('Pro Forma'!AX25,0,1):OFFSET('Pro Forma'!AX25,0,12))/Assumptions!$F$3,0)</f>
        <v>0</v>
      </c>
      <c r="AY32" s="36">
        <f ca="1">IF(AY3=EOMONTH(Assumptions!$E$3,0),SUM(OFFSET('Pro Forma'!AY25,0,1):OFFSET('Pro Forma'!AY25,0,12))/Assumptions!$F$3,0)</f>
        <v>0</v>
      </c>
      <c r="AZ32" s="36">
        <f ca="1">IF(AZ3=EOMONTH(Assumptions!$E$3,0),SUM(OFFSET('Pro Forma'!AZ25,0,1):OFFSET('Pro Forma'!AZ25,0,12))/Assumptions!$F$3,0)</f>
        <v>0</v>
      </c>
      <c r="BA32" s="36">
        <f ca="1">IF(BA3=EOMONTH(Assumptions!$E$3,0),SUM(OFFSET('Pro Forma'!BA25,0,1):OFFSET('Pro Forma'!BA25,0,12))/Assumptions!$F$3,0)</f>
        <v>0</v>
      </c>
      <c r="BB32" s="36">
        <f ca="1">IF(BB3=EOMONTH(Assumptions!$E$3,0),SUM(OFFSET('Pro Forma'!BB25,0,1):OFFSET('Pro Forma'!BB25,0,12))/Assumptions!$F$3,0)</f>
        <v>0</v>
      </c>
      <c r="BC32" s="36">
        <f ca="1">IF(BC3=EOMONTH(Assumptions!$E$3,0),SUM(OFFSET('Pro Forma'!BC25,0,1):OFFSET('Pro Forma'!BC25,0,12))/Assumptions!$F$3,0)</f>
        <v>0</v>
      </c>
      <c r="BD32" s="36">
        <f ca="1">IF(BD3=EOMONTH(Assumptions!$E$3,0),SUM(OFFSET('Pro Forma'!BD25,0,1):OFFSET('Pro Forma'!BD25,0,12))/Assumptions!$F$3,0)</f>
        <v>0</v>
      </c>
      <c r="BE32" s="36">
        <f ca="1">IF(BE3=EOMONTH(Assumptions!$E$3,0),SUM(OFFSET('Pro Forma'!BE25,0,1):OFFSET('Pro Forma'!BE25,0,12))/Assumptions!$F$3,0)</f>
        <v>0</v>
      </c>
      <c r="BF32" s="36">
        <f ca="1">IF(BF3=EOMONTH(Assumptions!$E$3,0),SUM(OFFSET('Pro Forma'!BF25,0,1):OFFSET('Pro Forma'!BF25,0,12))/Assumptions!$F$3,0)</f>
        <v>0</v>
      </c>
      <c r="BG32" s="36">
        <f ca="1">IF(BG3=EOMONTH(Assumptions!$E$3,0),SUM(OFFSET('Pro Forma'!BG25,0,1):OFFSET('Pro Forma'!BG25,0,12))/Assumptions!$F$3,0)</f>
        <v>0</v>
      </c>
      <c r="BH32" s="36">
        <f ca="1">IF(BH3=EOMONTH(Assumptions!$E$3,0),SUM(OFFSET('Pro Forma'!BH25,0,1):OFFSET('Pro Forma'!BH25,0,12))/Assumptions!$F$3,0)</f>
        <v>0</v>
      </c>
      <c r="BI32" s="36">
        <f ca="1">IF(BI3=EOMONTH(Assumptions!$E$3,0),SUM(OFFSET('Pro Forma'!BI25,0,1):OFFSET('Pro Forma'!BI25,0,12))/Assumptions!$F$3,0)</f>
        <v>0</v>
      </c>
      <c r="BJ32" s="36">
        <f ca="1">IF(BJ3=EOMONTH(Assumptions!$E$3,0),SUM(OFFSET('Pro Forma'!BJ25,0,1):OFFSET('Pro Forma'!BJ25,0,12))/Assumptions!$F$3,0)</f>
        <v>0</v>
      </c>
      <c r="BK32" s="36">
        <f ca="1">IF(BK3=EOMONTH(Assumptions!$E$3,0),SUM(OFFSET('Pro Forma'!BK25,0,1):OFFSET('Pro Forma'!BK25,0,12))/Assumptions!$F$3,0)</f>
        <v>40048889.945525222</v>
      </c>
      <c r="BL32" s="36">
        <f ca="1">IF(BL3=EOMONTH(Assumptions!$E$3,0),SUM(OFFSET('Pro Forma'!BL25,0,1):OFFSET('Pro Forma'!BL25,0,12))/Assumptions!$F$3,0)</f>
        <v>0</v>
      </c>
      <c r="BM32" s="36">
        <f ca="1">IF(BM3=EOMONTH(Assumptions!$E$3,0),SUM(OFFSET('Pro Forma'!BM25,0,1):OFFSET('Pro Forma'!BM25,0,12))/Assumptions!$F$3,0)</f>
        <v>0</v>
      </c>
      <c r="BN32" s="36">
        <f ca="1">IF(BN3=EOMONTH(Assumptions!$E$3,0),SUM(OFFSET('Pro Forma'!BN25,0,1):OFFSET('Pro Forma'!BN25,0,12))/Assumptions!$F$3,0)</f>
        <v>0</v>
      </c>
      <c r="BO32" s="36">
        <f ca="1">IF(BO3=EOMONTH(Assumptions!$E$3,0),SUM(OFFSET('Pro Forma'!BO25,0,1):OFFSET('Pro Forma'!BO25,0,12))/Assumptions!$F$3,0)</f>
        <v>0</v>
      </c>
      <c r="BP32" s="36">
        <f ca="1">IF(BP3=EOMONTH(Assumptions!$E$3,0),SUM(OFFSET('Pro Forma'!BP25,0,1):OFFSET('Pro Forma'!BP25,0,12))/Assumptions!$F$3,0)</f>
        <v>0</v>
      </c>
      <c r="BQ32" s="36">
        <f ca="1">IF(BQ3=EOMONTH(Assumptions!$E$3,0),SUM(OFFSET('Pro Forma'!BQ25,0,1):OFFSET('Pro Forma'!BQ25,0,12))/Assumptions!$F$3,0)</f>
        <v>0</v>
      </c>
      <c r="BR32" s="36">
        <f ca="1">IF(BR3=EOMONTH(Assumptions!$E$3,0),SUM(OFFSET('Pro Forma'!BR25,0,1):OFFSET('Pro Forma'!BR25,0,12))/Assumptions!$F$3,0)</f>
        <v>0</v>
      </c>
      <c r="BS32" s="36">
        <f ca="1">IF(BS3=EOMONTH(Assumptions!$E$3,0),SUM(OFFSET('Pro Forma'!BS25,0,1):OFFSET('Pro Forma'!BS25,0,12))/Assumptions!$F$3,0)</f>
        <v>0</v>
      </c>
      <c r="BT32" s="36">
        <f ca="1">IF(BT3=EOMONTH(Assumptions!$E$3,0),SUM(OFFSET('Pro Forma'!BT25,0,1):OFFSET('Pro Forma'!BT25,0,12))/Assumptions!$F$3,0)</f>
        <v>0</v>
      </c>
      <c r="BU32" s="36">
        <f ca="1">IF(BU3=EOMONTH(Assumptions!$E$3,0),SUM(OFFSET('Pro Forma'!BU25,0,1):OFFSET('Pro Forma'!BU25,0,12))/Assumptions!$F$3,0)</f>
        <v>0</v>
      </c>
      <c r="BV32" s="36">
        <f ca="1">IF(BV3=EOMONTH(Assumptions!$E$3,0),SUM(OFFSET('Pro Forma'!BV25,0,1):OFFSET('Pro Forma'!BV25,0,12))/Assumptions!$F$3,0)</f>
        <v>0</v>
      </c>
      <c r="BW32" s="36">
        <f ca="1">IF(BW3=EOMONTH(Assumptions!$E$3,0),SUM(OFFSET('Pro Forma'!BW25,0,1):OFFSET('Pro Forma'!BW25,0,12))/Assumptions!$F$3,0)</f>
        <v>0</v>
      </c>
    </row>
    <row r="33" spans="1:75" x14ac:dyDescent="0.25">
      <c r="A33" t="s">
        <v>61</v>
      </c>
      <c r="B33" s="36">
        <f ca="1">SUM($C33:INDEX($C33:$BW33,1,MATCH(EOMONTH(Assumptions!$E$3,0),'Pro Forma'!$C$3:$BW$3,0)))</f>
        <v>-800977.79891050444</v>
      </c>
      <c r="C33" s="36">
        <f ca="1">-C32*Assumptions!$G$3</f>
        <v>0</v>
      </c>
      <c r="D33" s="36">
        <f ca="1">-D32*Assumptions!$G$3</f>
        <v>0</v>
      </c>
      <c r="E33" s="36">
        <f ca="1">-E32*Assumptions!$G$3</f>
        <v>0</v>
      </c>
      <c r="F33" s="36">
        <f ca="1">-F32*Assumptions!$G$3</f>
        <v>0</v>
      </c>
      <c r="G33" s="36">
        <f ca="1">-G32*Assumptions!$G$3</f>
        <v>0</v>
      </c>
      <c r="H33" s="36">
        <f ca="1">-H32*Assumptions!$G$3</f>
        <v>0</v>
      </c>
      <c r="I33" s="36">
        <f ca="1">-I32*Assumptions!$G$3</f>
        <v>0</v>
      </c>
      <c r="J33" s="36">
        <f ca="1">-J32*Assumptions!$G$3</f>
        <v>0</v>
      </c>
      <c r="K33" s="36">
        <f ca="1">-K32*Assumptions!$G$3</f>
        <v>0</v>
      </c>
      <c r="L33" s="36">
        <f ca="1">-L32*Assumptions!$G$3</f>
        <v>0</v>
      </c>
      <c r="M33" s="36">
        <f ca="1">-M32*Assumptions!$G$3</f>
        <v>0</v>
      </c>
      <c r="N33" s="36">
        <f ca="1">-N32*Assumptions!$G$3</f>
        <v>0</v>
      </c>
      <c r="O33" s="36">
        <f ca="1">-O32*Assumptions!$G$3</f>
        <v>0</v>
      </c>
      <c r="P33" s="36">
        <f ca="1">-P32*Assumptions!$G$3</f>
        <v>0</v>
      </c>
      <c r="Q33" s="36">
        <f ca="1">-Q32*Assumptions!$G$3</f>
        <v>0</v>
      </c>
      <c r="R33" s="36">
        <f ca="1">-R32*Assumptions!$G$3</f>
        <v>0</v>
      </c>
      <c r="S33" s="36">
        <f ca="1">-S32*Assumptions!$G$3</f>
        <v>0</v>
      </c>
      <c r="T33" s="36">
        <f ca="1">-T32*Assumptions!$G$3</f>
        <v>0</v>
      </c>
      <c r="U33" s="36">
        <f ca="1">-U32*Assumptions!$G$3</f>
        <v>0</v>
      </c>
      <c r="V33" s="36">
        <f ca="1">-V32*Assumptions!$G$3</f>
        <v>0</v>
      </c>
      <c r="W33" s="36">
        <f ca="1">-W32*Assumptions!$G$3</f>
        <v>0</v>
      </c>
      <c r="X33" s="36">
        <f ca="1">-X32*Assumptions!$G$3</f>
        <v>0</v>
      </c>
      <c r="Y33" s="36">
        <f ca="1">-Y32*Assumptions!$G$3</f>
        <v>0</v>
      </c>
      <c r="Z33" s="36">
        <f ca="1">-Z32*Assumptions!$G$3</f>
        <v>0</v>
      </c>
      <c r="AA33" s="36">
        <f ca="1">-AA32*Assumptions!$G$3</f>
        <v>0</v>
      </c>
      <c r="AB33" s="36">
        <f ca="1">-AB32*Assumptions!$G$3</f>
        <v>0</v>
      </c>
      <c r="AC33" s="36">
        <f ca="1">-AC32*Assumptions!$G$3</f>
        <v>0</v>
      </c>
      <c r="AD33" s="36">
        <f ca="1">-AD32*Assumptions!$G$3</f>
        <v>0</v>
      </c>
      <c r="AE33" s="36">
        <f ca="1">-AE32*Assumptions!$G$3</f>
        <v>0</v>
      </c>
      <c r="AF33" s="36">
        <f ca="1">-AF32*Assumptions!$G$3</f>
        <v>0</v>
      </c>
      <c r="AG33" s="36">
        <f ca="1">-AG32*Assumptions!$G$3</f>
        <v>0</v>
      </c>
      <c r="AH33" s="36">
        <f ca="1">-AH32*Assumptions!$G$3</f>
        <v>0</v>
      </c>
      <c r="AI33" s="36">
        <f ca="1">-AI32*Assumptions!$G$3</f>
        <v>0</v>
      </c>
      <c r="AJ33" s="36">
        <f ca="1">-AJ32*Assumptions!$G$3</f>
        <v>0</v>
      </c>
      <c r="AK33" s="36">
        <f ca="1">-AK32*Assumptions!$G$3</f>
        <v>0</v>
      </c>
      <c r="AL33" s="36">
        <f ca="1">-AL32*Assumptions!$G$3</f>
        <v>0</v>
      </c>
      <c r="AM33" s="36">
        <f ca="1">-AM32*Assumptions!$G$3</f>
        <v>0</v>
      </c>
      <c r="AN33" s="36">
        <f ca="1">-AN32*Assumptions!$G$3</f>
        <v>0</v>
      </c>
      <c r="AO33" s="36">
        <f ca="1">-AO32*Assumptions!$G$3</f>
        <v>0</v>
      </c>
      <c r="AP33" s="36">
        <f ca="1">-AP32*Assumptions!$G$3</f>
        <v>0</v>
      </c>
      <c r="AQ33" s="36">
        <f ca="1">-AQ32*Assumptions!$G$3</f>
        <v>0</v>
      </c>
      <c r="AR33" s="36">
        <f ca="1">-AR32*Assumptions!$G$3</f>
        <v>0</v>
      </c>
      <c r="AS33" s="36">
        <f ca="1">-AS32*Assumptions!$G$3</f>
        <v>0</v>
      </c>
      <c r="AT33" s="36">
        <f ca="1">-AT32*Assumptions!$G$3</f>
        <v>0</v>
      </c>
      <c r="AU33" s="36">
        <f ca="1">-AU32*Assumptions!$G$3</f>
        <v>0</v>
      </c>
      <c r="AV33" s="36">
        <f ca="1">-AV32*Assumptions!$G$3</f>
        <v>0</v>
      </c>
      <c r="AW33" s="36">
        <f ca="1">-AW32*Assumptions!$G$3</f>
        <v>0</v>
      </c>
      <c r="AX33" s="36">
        <f ca="1">-AX32*Assumptions!$G$3</f>
        <v>0</v>
      </c>
      <c r="AY33" s="36">
        <f ca="1">-AY32*Assumptions!$G$3</f>
        <v>0</v>
      </c>
      <c r="AZ33" s="36">
        <f ca="1">-AZ32*Assumptions!$G$3</f>
        <v>0</v>
      </c>
      <c r="BA33" s="36">
        <f ca="1">-BA32*Assumptions!$G$3</f>
        <v>0</v>
      </c>
      <c r="BB33" s="36">
        <f ca="1">-BB32*Assumptions!$G$3</f>
        <v>0</v>
      </c>
      <c r="BC33" s="36">
        <f ca="1">-BC32*Assumptions!$G$3</f>
        <v>0</v>
      </c>
      <c r="BD33" s="36">
        <f ca="1">-BD32*Assumptions!$G$3</f>
        <v>0</v>
      </c>
      <c r="BE33" s="36">
        <f ca="1">-BE32*Assumptions!$G$3</f>
        <v>0</v>
      </c>
      <c r="BF33" s="36">
        <f ca="1">-BF32*Assumptions!$G$3</f>
        <v>0</v>
      </c>
      <c r="BG33" s="36">
        <f ca="1">-BG32*Assumptions!$G$3</f>
        <v>0</v>
      </c>
      <c r="BH33" s="36">
        <f ca="1">-BH32*Assumptions!$G$3</f>
        <v>0</v>
      </c>
      <c r="BI33" s="36">
        <f ca="1">-BI32*Assumptions!$G$3</f>
        <v>0</v>
      </c>
      <c r="BJ33" s="36">
        <f ca="1">-BJ32*Assumptions!$G$3</f>
        <v>0</v>
      </c>
      <c r="BK33" s="36">
        <f ca="1">-BK32*Assumptions!$G$3</f>
        <v>-800977.79891050444</v>
      </c>
      <c r="BL33" s="36">
        <f ca="1">-BL32*Assumptions!$G$3</f>
        <v>0</v>
      </c>
      <c r="BM33" s="36">
        <f ca="1">-BM32*Assumptions!$G$3</f>
        <v>0</v>
      </c>
      <c r="BN33" s="36">
        <f ca="1">-BN32*Assumptions!$G$3</f>
        <v>0</v>
      </c>
      <c r="BO33" s="36">
        <f ca="1">-BO32*Assumptions!$G$3</f>
        <v>0</v>
      </c>
      <c r="BP33" s="36">
        <f ca="1">-BP32*Assumptions!$G$3</f>
        <v>0</v>
      </c>
      <c r="BQ33" s="36">
        <f ca="1">-BQ32*Assumptions!$G$3</f>
        <v>0</v>
      </c>
      <c r="BR33" s="36">
        <f ca="1">-BR32*Assumptions!$G$3</f>
        <v>0</v>
      </c>
      <c r="BS33" s="36">
        <f ca="1">-BS32*Assumptions!$G$3</f>
        <v>0</v>
      </c>
      <c r="BT33" s="36">
        <f ca="1">-BT32*Assumptions!$G$3</f>
        <v>0</v>
      </c>
      <c r="BU33" s="36">
        <f ca="1">-BU32*Assumptions!$G$3</f>
        <v>0</v>
      </c>
      <c r="BV33" s="36">
        <f ca="1">-BV32*Assumptions!$G$3</f>
        <v>0</v>
      </c>
      <c r="BW33" s="36">
        <f ca="1">-BW32*Assumptions!$G$3</f>
        <v>0</v>
      </c>
    </row>
    <row r="34" spans="1:75" x14ac:dyDescent="0.2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 x14ac:dyDescent="0.25">
      <c r="A35" s="48" t="s">
        <v>62</v>
      </c>
      <c r="B35" s="37">
        <f ca="1">SUM($C35:INDEX($C35:$BW35,1,MATCH(EOMONTH(Assumptions!$E$3,0),'Pro Forma'!$C$3:$BW$3,0)))</f>
        <v>16495599.937256724</v>
      </c>
      <c r="C35" s="37">
        <f ca="1">IF(C3&lt;=EOMONTH(Assumptions!$E$3,0),'Pro Forma'!C25+'Pro Forma'!C28,0)+'Pro Forma'!C27+'Pro Forma'!C30+'Pro Forma'!C31+'Pro Forma'!C32+'Pro Forma'!C33</f>
        <v>-30600000</v>
      </c>
      <c r="D35" s="37">
        <f ca="1">IF(D3&lt;=EOMONTH(Assumptions!$E$3,0),'Pro Forma'!D25+'Pro Forma'!D28,0)+'Pro Forma'!D27+'Pro Forma'!D30+'Pro Forma'!D31+'Pro Forma'!D32+'Pro Forma'!D33</f>
        <v>-329.99999999999272</v>
      </c>
      <c r="E35" s="37">
        <f ca="1">IF(E3&lt;=EOMONTH(Assumptions!$E$3,0),'Pro Forma'!E25+'Pro Forma'!E28,0)+'Pro Forma'!E27+'Pro Forma'!E30+'Pro Forma'!E31+'Pro Forma'!E32+'Pro Forma'!E33</f>
        <v>6612.0000000000073</v>
      </c>
      <c r="F35" s="37">
        <f ca="1">IF(F3&lt;=EOMONTH(Assumptions!$E$3,0),'Pro Forma'!F25+'Pro Forma'!F28,0)+'Pro Forma'!F27+'Pro Forma'!F30+'Pro Forma'!F31+'Pro Forma'!F32+'Pro Forma'!F33</f>
        <v>13714.000000000036</v>
      </c>
      <c r="G35" s="37">
        <f ca="1">IF(G3&lt;=EOMONTH(Assumptions!$E$3,0),'Pro Forma'!G25+'Pro Forma'!G28,0)+'Pro Forma'!G27+'Pro Forma'!G30+'Pro Forma'!G31+'Pro Forma'!G32+'Pro Forma'!G33</f>
        <v>20976.000000000029</v>
      </c>
      <c r="H35" s="37">
        <f ca="1">IF(H3&lt;=EOMONTH(Assumptions!$E$3,0),'Pro Forma'!H25+'Pro Forma'!H28,0)+'Pro Forma'!H27+'Pro Forma'!H30+'Pro Forma'!H31+'Pro Forma'!H32+'Pro Forma'!H33</f>
        <v>28398.000000000029</v>
      </c>
      <c r="I35" s="37">
        <f ca="1">IF(I3&lt;=EOMONTH(Assumptions!$E$3,0),'Pro Forma'!I25+'Pro Forma'!I28,0)+'Pro Forma'!I27+'Pro Forma'!I30+'Pro Forma'!I31+'Pro Forma'!I32+'Pro Forma'!I33</f>
        <v>35980.000000000058</v>
      </c>
      <c r="J35" s="37">
        <f ca="1">IF(J3&lt;=EOMONTH(Assumptions!$E$3,0),'Pro Forma'!J25+'Pro Forma'!J28,0)+'Pro Forma'!J27+'Pro Forma'!J30+'Pro Forma'!J31+'Pro Forma'!J32+'Pro Forma'!J33</f>
        <v>43722.000000000058</v>
      </c>
      <c r="K35" s="37">
        <f ca="1">IF(K3&lt;=EOMONTH(Assumptions!$E$3,0),'Pro Forma'!K25+'Pro Forma'!K28,0)+'Pro Forma'!K27+'Pro Forma'!K30+'Pro Forma'!K31+'Pro Forma'!K32+'Pro Forma'!K33</f>
        <v>51550.000000000058</v>
      </c>
      <c r="L35" s="37">
        <f ca="1">IF(L3&lt;=EOMONTH(Assumptions!$E$3,0),'Pro Forma'!L25+'Pro Forma'!L28,0)+'Pro Forma'!L27+'Pro Forma'!L30+'Pro Forma'!L31+'Pro Forma'!L32+'Pro Forma'!L33</f>
        <v>59390.000000000087</v>
      </c>
      <c r="M35" s="37">
        <f ca="1">IF(M3&lt;=EOMONTH(Assumptions!$E$3,0),'Pro Forma'!M25+'Pro Forma'!M28,0)+'Pro Forma'!M27+'Pro Forma'!M30+'Pro Forma'!M31+'Pro Forma'!M32+'Pro Forma'!M33</f>
        <v>67390.000000000116</v>
      </c>
      <c r="N35" s="37">
        <f ca="1">IF(N3&lt;=EOMONTH(Assumptions!$E$3,0),'Pro Forma'!N25+'Pro Forma'!N28,0)+'Pro Forma'!N27+'Pro Forma'!N30+'Pro Forma'!N31+'Pro Forma'!N32+'Pro Forma'!N33</f>
        <v>75550.000000000116</v>
      </c>
      <c r="O35" s="37">
        <f ca="1">IF(O3&lt;=EOMONTH(Assumptions!$E$3,0),'Pro Forma'!O25+'Pro Forma'!O28,0)+'Pro Forma'!O27+'Pro Forma'!O30+'Pro Forma'!O31+'Pro Forma'!O32+'Pro Forma'!O33</f>
        <v>83870.000000000146</v>
      </c>
      <c r="P35" s="37">
        <f ca="1">IF(P3&lt;=EOMONTH(Assumptions!$E$3,0),'Pro Forma'!P25+'Pro Forma'!P28,0)+'Pro Forma'!P27+'Pro Forma'!P30+'Pro Forma'!P31+'Pro Forma'!P32+'Pro Forma'!P33</f>
        <v>146620.50000000015</v>
      </c>
      <c r="Q35" s="37">
        <f ca="1">IF(Q3&lt;=EOMONTH(Assumptions!$E$3,0),'Pro Forma'!Q25+'Pro Forma'!Q28,0)+'Pro Forma'!Q27+'Pro Forma'!Q30+'Pro Forma'!Q31+'Pro Forma'!Q32+'Pro Forma'!Q33</f>
        <v>146620.5</v>
      </c>
      <c r="R35" s="37">
        <f ca="1">IF(R3&lt;=EOMONTH(Assumptions!$E$3,0),'Pro Forma'!R25+'Pro Forma'!R28,0)+'Pro Forma'!R27+'Pro Forma'!R30+'Pro Forma'!R31+'Pro Forma'!R32+'Pro Forma'!R33</f>
        <v>146620.5</v>
      </c>
      <c r="S35" s="37">
        <f ca="1">IF(S3&lt;=EOMONTH(Assumptions!$E$3,0),'Pro Forma'!S25+'Pro Forma'!S28,0)+'Pro Forma'!S27+'Pro Forma'!S30+'Pro Forma'!S31+'Pro Forma'!S32+'Pro Forma'!S33</f>
        <v>146620.5</v>
      </c>
      <c r="T35" s="37">
        <f ca="1">IF(T3&lt;=EOMONTH(Assumptions!$E$3,0),'Pro Forma'!T25+'Pro Forma'!T28,0)+'Pro Forma'!T27+'Pro Forma'!T30+'Pro Forma'!T31+'Pro Forma'!T32+'Pro Forma'!T33</f>
        <v>146620.5</v>
      </c>
      <c r="U35" s="37">
        <f ca="1">IF(U3&lt;=EOMONTH(Assumptions!$E$3,0),'Pro Forma'!U25+'Pro Forma'!U28,0)+'Pro Forma'!U27+'Pro Forma'!U30+'Pro Forma'!U31+'Pro Forma'!U32+'Pro Forma'!U33</f>
        <v>146620.5</v>
      </c>
      <c r="V35" s="37">
        <f ca="1">IF(V3&lt;=EOMONTH(Assumptions!$E$3,0),'Pro Forma'!V25+'Pro Forma'!V28,0)+'Pro Forma'!V27+'Pro Forma'!V30+'Pro Forma'!V31+'Pro Forma'!V32+'Pro Forma'!V33</f>
        <v>146620.5</v>
      </c>
      <c r="W35" s="37">
        <f ca="1">IF(W3&lt;=EOMONTH(Assumptions!$E$3,0),'Pro Forma'!W25+'Pro Forma'!W28,0)+'Pro Forma'!W27+'Pro Forma'!W30+'Pro Forma'!W31+'Pro Forma'!W32+'Pro Forma'!W33</f>
        <v>146620.5</v>
      </c>
      <c r="X35" s="37">
        <f ca="1">IF(X3&lt;=EOMONTH(Assumptions!$E$3,0),'Pro Forma'!X25+'Pro Forma'!X28,0)+'Pro Forma'!X27+'Pro Forma'!X30+'Pro Forma'!X31+'Pro Forma'!X32+'Pro Forma'!X33</f>
        <v>146620.5</v>
      </c>
      <c r="Y35" s="37">
        <f ca="1">IF(Y3&lt;=EOMONTH(Assumptions!$E$3,0),'Pro Forma'!Y25+'Pro Forma'!Y28,0)+'Pro Forma'!Y27+'Pro Forma'!Y30+'Pro Forma'!Y31+'Pro Forma'!Y32+'Pro Forma'!Y33</f>
        <v>146620.5</v>
      </c>
      <c r="Z35" s="37">
        <f ca="1">IF(Z3&lt;=EOMONTH(Assumptions!$E$3,0),'Pro Forma'!Z25+'Pro Forma'!Z28,0)+'Pro Forma'!Z27+'Pro Forma'!Z30+'Pro Forma'!Z31+'Pro Forma'!Z32+'Pro Forma'!Z33</f>
        <v>146620.5</v>
      </c>
      <c r="AA35" s="37">
        <f ca="1">IF(AA3&lt;=EOMONTH(Assumptions!$E$3,0),'Pro Forma'!AA25+'Pro Forma'!AA28,0)+'Pro Forma'!AA27+'Pro Forma'!AA30+'Pro Forma'!AA31+'Pro Forma'!AA32+'Pro Forma'!AA33</f>
        <v>146620.5</v>
      </c>
      <c r="AB35" s="37">
        <f ca="1">IF(AB3&lt;=EOMONTH(Assumptions!$E$3,0),'Pro Forma'!AB25+'Pro Forma'!AB28,0)+'Pro Forma'!AB27+'Pro Forma'!AB30+'Pro Forma'!AB31+'Pro Forma'!AB32+'Pro Forma'!AB33</f>
        <v>151019.11499999996</v>
      </c>
      <c r="AC35" s="37">
        <f ca="1">IF(AC3&lt;=EOMONTH(Assumptions!$E$3,0),'Pro Forma'!AC25+'Pro Forma'!AC28,0)+'Pro Forma'!AC27+'Pro Forma'!AC30+'Pro Forma'!AC31+'Pro Forma'!AC32+'Pro Forma'!AC33</f>
        <v>151019.11499999996</v>
      </c>
      <c r="AD35" s="37">
        <f ca="1">IF(AD3&lt;=EOMONTH(Assumptions!$E$3,0),'Pro Forma'!AD25+'Pro Forma'!AD28,0)+'Pro Forma'!AD27+'Pro Forma'!AD30+'Pro Forma'!AD31+'Pro Forma'!AD32+'Pro Forma'!AD33</f>
        <v>151019.11499999996</v>
      </c>
      <c r="AE35" s="37">
        <f ca="1">IF(AE3&lt;=EOMONTH(Assumptions!$E$3,0),'Pro Forma'!AE25+'Pro Forma'!AE28,0)+'Pro Forma'!AE27+'Pro Forma'!AE30+'Pro Forma'!AE31+'Pro Forma'!AE32+'Pro Forma'!AE33</f>
        <v>151019.11499999996</v>
      </c>
      <c r="AF35" s="37">
        <f ca="1">IF(AF3&lt;=EOMONTH(Assumptions!$E$3,0),'Pro Forma'!AF25+'Pro Forma'!AF28,0)+'Pro Forma'!AF27+'Pro Forma'!AF30+'Pro Forma'!AF31+'Pro Forma'!AF32+'Pro Forma'!AF33</f>
        <v>151019.11499999996</v>
      </c>
      <c r="AG35" s="37">
        <f ca="1">IF(AG3&lt;=EOMONTH(Assumptions!$E$3,0),'Pro Forma'!AG25+'Pro Forma'!AG28,0)+'Pro Forma'!AG27+'Pro Forma'!AG30+'Pro Forma'!AG31+'Pro Forma'!AG32+'Pro Forma'!AG33</f>
        <v>151019.11499999996</v>
      </c>
      <c r="AH35" s="37">
        <f ca="1">IF(AH3&lt;=EOMONTH(Assumptions!$E$3,0),'Pro Forma'!AH25+'Pro Forma'!AH28,0)+'Pro Forma'!AH27+'Pro Forma'!AH30+'Pro Forma'!AH31+'Pro Forma'!AH32+'Pro Forma'!AH33</f>
        <v>151019.11499999996</v>
      </c>
      <c r="AI35" s="37">
        <f ca="1">IF(AI3&lt;=EOMONTH(Assumptions!$E$3,0),'Pro Forma'!AI25+'Pro Forma'!AI28,0)+'Pro Forma'!AI27+'Pro Forma'!AI30+'Pro Forma'!AI31+'Pro Forma'!AI32+'Pro Forma'!AI33</f>
        <v>151019.11499999996</v>
      </c>
      <c r="AJ35" s="37">
        <f ca="1">IF(AJ3&lt;=EOMONTH(Assumptions!$E$3,0),'Pro Forma'!AJ25+'Pro Forma'!AJ28,0)+'Pro Forma'!AJ27+'Pro Forma'!AJ30+'Pro Forma'!AJ31+'Pro Forma'!AJ32+'Pro Forma'!AJ33</f>
        <v>151019.11499999996</v>
      </c>
      <c r="AK35" s="37">
        <f ca="1">IF(AK3&lt;=EOMONTH(Assumptions!$E$3,0),'Pro Forma'!AK25+'Pro Forma'!AK28,0)+'Pro Forma'!AK27+'Pro Forma'!AK30+'Pro Forma'!AK31+'Pro Forma'!AK32+'Pro Forma'!AK33</f>
        <v>151019.11499999996</v>
      </c>
      <c r="AL35" s="37">
        <f ca="1">IF(AL3&lt;=EOMONTH(Assumptions!$E$3,0),'Pro Forma'!AL25+'Pro Forma'!AL28,0)+'Pro Forma'!AL27+'Pro Forma'!AL30+'Pro Forma'!AL31+'Pro Forma'!AL32+'Pro Forma'!AL33</f>
        <v>151019.11499999996</v>
      </c>
      <c r="AM35" s="37">
        <f ca="1">IF(AM3&lt;=EOMONTH(Assumptions!$E$3,0),'Pro Forma'!AM25+'Pro Forma'!AM28,0)+'Pro Forma'!AM27+'Pro Forma'!AM30+'Pro Forma'!AM31+'Pro Forma'!AM32+'Pro Forma'!AM33</f>
        <v>151019.11499999996</v>
      </c>
      <c r="AN35" s="37">
        <f ca="1">IF(AN3&lt;=EOMONTH(Assumptions!$E$3,0),'Pro Forma'!AN25+'Pro Forma'!AN28,0)+'Pro Forma'!AN27+'Pro Forma'!AN30+'Pro Forma'!AN31+'Pro Forma'!AN32+'Pro Forma'!AN33</f>
        <v>155549.68845000002</v>
      </c>
      <c r="AO35" s="37">
        <f ca="1">IF(AO3&lt;=EOMONTH(Assumptions!$E$3,0),'Pro Forma'!AO25+'Pro Forma'!AO28,0)+'Pro Forma'!AO27+'Pro Forma'!AO30+'Pro Forma'!AO31+'Pro Forma'!AO32+'Pro Forma'!AO33</f>
        <v>155549.68845000002</v>
      </c>
      <c r="AP35" s="37">
        <f ca="1">IF(AP3&lt;=EOMONTH(Assumptions!$E$3,0),'Pro Forma'!AP25+'Pro Forma'!AP28,0)+'Pro Forma'!AP27+'Pro Forma'!AP30+'Pro Forma'!AP31+'Pro Forma'!AP32+'Pro Forma'!AP33</f>
        <v>155549.68845000002</v>
      </c>
      <c r="AQ35" s="37">
        <f ca="1">IF(AQ3&lt;=EOMONTH(Assumptions!$E$3,0),'Pro Forma'!AQ25+'Pro Forma'!AQ28,0)+'Pro Forma'!AQ27+'Pro Forma'!AQ30+'Pro Forma'!AQ31+'Pro Forma'!AQ32+'Pro Forma'!AQ33</f>
        <v>155549.68845000002</v>
      </c>
      <c r="AR35" s="37">
        <f ca="1">IF(AR3&lt;=EOMONTH(Assumptions!$E$3,0),'Pro Forma'!AR25+'Pro Forma'!AR28,0)+'Pro Forma'!AR27+'Pro Forma'!AR30+'Pro Forma'!AR31+'Pro Forma'!AR32+'Pro Forma'!AR33</f>
        <v>155549.68845000002</v>
      </c>
      <c r="AS35" s="37">
        <f ca="1">IF(AS3&lt;=EOMONTH(Assumptions!$E$3,0),'Pro Forma'!AS25+'Pro Forma'!AS28,0)+'Pro Forma'!AS27+'Pro Forma'!AS30+'Pro Forma'!AS31+'Pro Forma'!AS32+'Pro Forma'!AS33</f>
        <v>155549.68845000002</v>
      </c>
      <c r="AT35" s="37">
        <f ca="1">IF(AT3&lt;=EOMONTH(Assumptions!$E$3,0),'Pro Forma'!AT25+'Pro Forma'!AT28,0)+'Pro Forma'!AT27+'Pro Forma'!AT30+'Pro Forma'!AT31+'Pro Forma'!AT32+'Pro Forma'!AT33</f>
        <v>155549.68845000002</v>
      </c>
      <c r="AU35" s="37">
        <f ca="1">IF(AU3&lt;=EOMONTH(Assumptions!$E$3,0),'Pro Forma'!AU25+'Pro Forma'!AU28,0)+'Pro Forma'!AU27+'Pro Forma'!AU30+'Pro Forma'!AU31+'Pro Forma'!AU32+'Pro Forma'!AU33</f>
        <v>155549.68845000002</v>
      </c>
      <c r="AV35" s="37">
        <f ca="1">IF(AV3&lt;=EOMONTH(Assumptions!$E$3,0),'Pro Forma'!AV25+'Pro Forma'!AV28,0)+'Pro Forma'!AV27+'Pro Forma'!AV30+'Pro Forma'!AV31+'Pro Forma'!AV32+'Pro Forma'!AV33</f>
        <v>155549.68845000002</v>
      </c>
      <c r="AW35" s="37">
        <f ca="1">IF(AW3&lt;=EOMONTH(Assumptions!$E$3,0),'Pro Forma'!AW25+'Pro Forma'!AW28,0)+'Pro Forma'!AW27+'Pro Forma'!AW30+'Pro Forma'!AW31+'Pro Forma'!AW32+'Pro Forma'!AW33</f>
        <v>155549.68845000002</v>
      </c>
      <c r="AX35" s="37">
        <f ca="1">IF(AX3&lt;=EOMONTH(Assumptions!$E$3,0),'Pro Forma'!AX25+'Pro Forma'!AX28,0)+'Pro Forma'!AX27+'Pro Forma'!AX30+'Pro Forma'!AX31+'Pro Forma'!AX32+'Pro Forma'!AX33</f>
        <v>155549.68845000002</v>
      </c>
      <c r="AY35" s="37">
        <f ca="1">IF(AY3&lt;=EOMONTH(Assumptions!$E$3,0),'Pro Forma'!AY25+'Pro Forma'!AY28,0)+'Pro Forma'!AY27+'Pro Forma'!AY30+'Pro Forma'!AY31+'Pro Forma'!AY32+'Pro Forma'!AY33</f>
        <v>155549.68845000002</v>
      </c>
      <c r="AZ35" s="37">
        <f ca="1">IF(AZ3&lt;=EOMONTH(Assumptions!$E$3,0),'Pro Forma'!AZ25+'Pro Forma'!AZ28,0)+'Pro Forma'!AZ27+'Pro Forma'!AZ30+'Pro Forma'!AZ31+'Pro Forma'!AZ32+'Pro Forma'!AZ33</f>
        <v>160216.17910349998</v>
      </c>
      <c r="BA35" s="37">
        <f ca="1">IF(BA3&lt;=EOMONTH(Assumptions!$E$3,0),'Pro Forma'!BA25+'Pro Forma'!BA28,0)+'Pro Forma'!BA27+'Pro Forma'!BA30+'Pro Forma'!BA31+'Pro Forma'!BA32+'Pro Forma'!BA33</f>
        <v>160216.17910349998</v>
      </c>
      <c r="BB35" s="37">
        <f ca="1">IF(BB3&lt;=EOMONTH(Assumptions!$E$3,0),'Pro Forma'!BB25+'Pro Forma'!BB28,0)+'Pro Forma'!BB27+'Pro Forma'!BB30+'Pro Forma'!BB31+'Pro Forma'!BB32+'Pro Forma'!BB33</f>
        <v>160216.17910349998</v>
      </c>
      <c r="BC35" s="37">
        <f ca="1">IF(BC3&lt;=EOMONTH(Assumptions!$E$3,0),'Pro Forma'!BC25+'Pro Forma'!BC28,0)+'Pro Forma'!BC27+'Pro Forma'!BC30+'Pro Forma'!BC31+'Pro Forma'!BC32+'Pro Forma'!BC33</f>
        <v>160216.17910349998</v>
      </c>
      <c r="BD35" s="37">
        <f ca="1">IF(BD3&lt;=EOMONTH(Assumptions!$E$3,0),'Pro Forma'!BD25+'Pro Forma'!BD28,0)+'Pro Forma'!BD27+'Pro Forma'!BD30+'Pro Forma'!BD31+'Pro Forma'!BD32+'Pro Forma'!BD33</f>
        <v>160216.17910349998</v>
      </c>
      <c r="BE35" s="37">
        <f ca="1">IF(BE3&lt;=EOMONTH(Assumptions!$E$3,0),'Pro Forma'!BE25+'Pro Forma'!BE28,0)+'Pro Forma'!BE27+'Pro Forma'!BE30+'Pro Forma'!BE31+'Pro Forma'!BE32+'Pro Forma'!BE33</f>
        <v>160216.17910349998</v>
      </c>
      <c r="BF35" s="37">
        <f ca="1">IF(BF3&lt;=EOMONTH(Assumptions!$E$3,0),'Pro Forma'!BF25+'Pro Forma'!BF28,0)+'Pro Forma'!BF27+'Pro Forma'!BF30+'Pro Forma'!BF31+'Pro Forma'!BF32+'Pro Forma'!BF33</f>
        <v>160216.17910349998</v>
      </c>
      <c r="BG35" s="37">
        <f ca="1">IF(BG3&lt;=EOMONTH(Assumptions!$E$3,0),'Pro Forma'!BG25+'Pro Forma'!BG28,0)+'Pro Forma'!BG27+'Pro Forma'!BG30+'Pro Forma'!BG31+'Pro Forma'!BG32+'Pro Forma'!BG33</f>
        <v>160216.17910349998</v>
      </c>
      <c r="BH35" s="37">
        <f ca="1">IF(BH3&lt;=EOMONTH(Assumptions!$E$3,0),'Pro Forma'!BH25+'Pro Forma'!BH28,0)+'Pro Forma'!BH27+'Pro Forma'!BH30+'Pro Forma'!BH31+'Pro Forma'!BH32+'Pro Forma'!BH33</f>
        <v>160216.17910349998</v>
      </c>
      <c r="BI35" s="37">
        <f ca="1">IF(BI3&lt;=EOMONTH(Assumptions!$E$3,0),'Pro Forma'!BI25+'Pro Forma'!BI28,0)+'Pro Forma'!BI27+'Pro Forma'!BI30+'Pro Forma'!BI31+'Pro Forma'!BI32+'Pro Forma'!BI33</f>
        <v>160216.17910349998</v>
      </c>
      <c r="BJ35" s="37">
        <f ca="1">IF(BJ3&lt;=EOMONTH(Assumptions!$E$3,0),'Pro Forma'!BJ25+'Pro Forma'!BJ28,0)+'Pro Forma'!BJ27+'Pro Forma'!BJ30+'Pro Forma'!BJ31+'Pro Forma'!BJ32+'Pro Forma'!BJ33</f>
        <v>160216.17910349998</v>
      </c>
      <c r="BK35" s="37">
        <f ca="1">IF(BK3&lt;=EOMONTH(Assumptions!$E$3,0),'Pro Forma'!BK25+'Pro Forma'!BK28,0)+'Pro Forma'!BK27+'Pro Forma'!BK30+'Pro Forma'!BK31+'Pro Forma'!BK32+'Pro Forma'!BK33</f>
        <v>39408128.325718217</v>
      </c>
      <c r="BL35" s="37">
        <f ca="1">IF(BL3&lt;=EOMONTH(Assumptions!$E$3,0),'Pro Forma'!BL25+'Pro Forma'!BL28,0)+'Pro Forma'!BL27+'Pro Forma'!BL30+'Pro Forma'!BL31+'Pro Forma'!BL32+'Pro Forma'!BL33</f>
        <v>0</v>
      </c>
      <c r="BM35" s="37">
        <f ca="1">IF(BM3&lt;=EOMONTH(Assumptions!$E$3,0),'Pro Forma'!BM25+'Pro Forma'!BM28,0)+'Pro Forma'!BM27+'Pro Forma'!BM30+'Pro Forma'!BM31+'Pro Forma'!BM32+'Pro Forma'!BM33</f>
        <v>0</v>
      </c>
      <c r="BN35" s="37">
        <f ca="1">IF(BN3&lt;=EOMONTH(Assumptions!$E$3,0),'Pro Forma'!BN25+'Pro Forma'!BN28,0)+'Pro Forma'!BN27+'Pro Forma'!BN30+'Pro Forma'!BN31+'Pro Forma'!BN32+'Pro Forma'!BN33</f>
        <v>0</v>
      </c>
      <c r="BO35" s="37">
        <f ca="1">IF(BO3&lt;=EOMONTH(Assumptions!$E$3,0),'Pro Forma'!BO25+'Pro Forma'!BO28,0)+'Pro Forma'!BO27+'Pro Forma'!BO30+'Pro Forma'!BO31+'Pro Forma'!BO32+'Pro Forma'!BO33</f>
        <v>0</v>
      </c>
      <c r="BP35" s="37">
        <f ca="1">IF(BP3&lt;=EOMONTH(Assumptions!$E$3,0),'Pro Forma'!BP25+'Pro Forma'!BP28,0)+'Pro Forma'!BP27+'Pro Forma'!BP30+'Pro Forma'!BP31+'Pro Forma'!BP32+'Pro Forma'!BP33</f>
        <v>0</v>
      </c>
      <c r="BQ35" s="37">
        <f ca="1">IF(BQ3&lt;=EOMONTH(Assumptions!$E$3,0),'Pro Forma'!BQ25+'Pro Forma'!BQ28,0)+'Pro Forma'!BQ27+'Pro Forma'!BQ30+'Pro Forma'!BQ31+'Pro Forma'!BQ32+'Pro Forma'!BQ33</f>
        <v>0</v>
      </c>
      <c r="BR35" s="37">
        <f ca="1">IF(BR3&lt;=EOMONTH(Assumptions!$E$3,0),'Pro Forma'!BR25+'Pro Forma'!BR28,0)+'Pro Forma'!BR27+'Pro Forma'!BR30+'Pro Forma'!BR31+'Pro Forma'!BR32+'Pro Forma'!BR33</f>
        <v>0</v>
      </c>
      <c r="BS35" s="37">
        <f ca="1">IF(BS3&lt;=EOMONTH(Assumptions!$E$3,0),'Pro Forma'!BS25+'Pro Forma'!BS28,0)+'Pro Forma'!BS27+'Pro Forma'!BS30+'Pro Forma'!BS31+'Pro Forma'!BS32+'Pro Forma'!BS33</f>
        <v>0</v>
      </c>
      <c r="BT35" s="37">
        <f ca="1">IF(BT3&lt;=EOMONTH(Assumptions!$E$3,0),'Pro Forma'!BT25+'Pro Forma'!BT28,0)+'Pro Forma'!BT27+'Pro Forma'!BT30+'Pro Forma'!BT31+'Pro Forma'!BT32+'Pro Forma'!BT33</f>
        <v>0</v>
      </c>
      <c r="BU35" s="37">
        <f ca="1">IF(BU3&lt;=EOMONTH(Assumptions!$E$3,0),'Pro Forma'!BU25+'Pro Forma'!BU28,0)+'Pro Forma'!BU27+'Pro Forma'!BU30+'Pro Forma'!BU31+'Pro Forma'!BU32+'Pro Forma'!BU33</f>
        <v>0</v>
      </c>
      <c r="BV35" s="37">
        <f ca="1">IF(BV3&lt;=EOMONTH(Assumptions!$E$3,0),'Pro Forma'!BV25+'Pro Forma'!BV28,0)+'Pro Forma'!BV27+'Pro Forma'!BV30+'Pro Forma'!BV31+'Pro Forma'!BV32+'Pro Forma'!BV33</f>
        <v>0</v>
      </c>
      <c r="BW35" s="37">
        <f ca="1">IF(BW3&lt;=EOMONTH(Assumptions!$E$3,0),'Pro Forma'!BW25+'Pro Forma'!BW28,0)+'Pro Forma'!BW27+'Pro Forma'!BW30+'Pro Forma'!BW31+'Pro Forma'!BW32+'Pro Forma'!BW33</f>
        <v>0</v>
      </c>
    </row>
    <row r="36" spans="1:75" x14ac:dyDescent="0.25">
      <c r="A36" s="48" t="s">
        <v>63</v>
      </c>
      <c r="B36" s="41">
        <f ca="1">XIRR(C35:BW35,$C$3:$BW$3)</f>
        <v>9.7892874479293818E-2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</row>
    <row r="37" spans="1:75" x14ac:dyDescent="0.25">
      <c r="A37" s="48" t="s">
        <v>64</v>
      </c>
      <c r="B37" s="42">
        <f ca="1">SUMIF(C35:BW35,"&gt;0",C35:BW35)/-SUMIF(C35:BW35,"&lt;0",C35:BW35)</f>
        <v>1.5390660799166782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</row>
    <row r="38" spans="1:75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</row>
    <row r="39" spans="1:75" x14ac:dyDescent="0.25">
      <c r="A39" t="s">
        <v>65</v>
      </c>
      <c r="B39" s="36"/>
      <c r="C39" s="36">
        <v>0</v>
      </c>
      <c r="D39" s="36">
        <f>C44</f>
        <v>18000000</v>
      </c>
      <c r="E39" s="36">
        <f t="shared" ref="E39:BP39" si="20">D44</f>
        <v>17982080.905472506</v>
      </c>
      <c r="F39" s="36">
        <f t="shared" si="20"/>
        <v>17964072.215472374</v>
      </c>
      <c r="G39" s="36">
        <f t="shared" si="20"/>
        <v>17945973.482022241</v>
      </c>
      <c r="H39" s="36">
        <f t="shared" si="20"/>
        <v>17927784.254904855</v>
      </c>
      <c r="I39" s="36">
        <f t="shared" si="20"/>
        <v>17909504.081651885</v>
      </c>
      <c r="J39" s="36">
        <f t="shared" si="20"/>
        <v>17891132.507532649</v>
      </c>
      <c r="K39" s="36">
        <f t="shared" si="20"/>
        <v>17872669.075542815</v>
      </c>
      <c r="L39" s="36">
        <f t="shared" si="20"/>
        <v>17854113.326393034</v>
      </c>
      <c r="M39" s="36">
        <f t="shared" si="20"/>
        <v>17835464.798497505</v>
      </c>
      <c r="N39" s="36">
        <f t="shared" si="20"/>
        <v>17816723.027962498</v>
      </c>
      <c r="O39" s="36">
        <f t="shared" si="20"/>
        <v>17797887.548574816</v>
      </c>
      <c r="P39" s="36">
        <f t="shared" si="20"/>
        <v>17778957.891790196</v>
      </c>
      <c r="Q39" s="36">
        <f t="shared" si="20"/>
        <v>17759933.586721651</v>
      </c>
      <c r="R39" s="36">
        <f t="shared" si="20"/>
        <v>17740814.160127763</v>
      </c>
      <c r="S39" s="36">
        <f t="shared" si="20"/>
        <v>17721599.136400905</v>
      </c>
      <c r="T39" s="36">
        <f t="shared" si="20"/>
        <v>17702288.037555415</v>
      </c>
      <c r="U39" s="36">
        <f t="shared" si="20"/>
        <v>17682880.383215696</v>
      </c>
      <c r="V39" s="36">
        <f t="shared" si="20"/>
        <v>17663375.690604277</v>
      </c>
      <c r="W39" s="36">
        <f t="shared" si="20"/>
        <v>17643773.474529803</v>
      </c>
      <c r="X39" s="36">
        <f t="shared" si="20"/>
        <v>17624073.247374956</v>
      </c>
      <c r="Y39" s="36">
        <f t="shared" si="20"/>
        <v>17604274.519084334</v>
      </c>
      <c r="Z39" s="36">
        <f t="shared" si="20"/>
        <v>17584376.797152262</v>
      </c>
      <c r="AA39" s="36">
        <f t="shared" si="20"/>
        <v>17564379.58661053</v>
      </c>
      <c r="AB39" s="36">
        <f t="shared" si="20"/>
        <v>17544282.390016086</v>
      </c>
      <c r="AC39" s="36">
        <f t="shared" si="20"/>
        <v>17524084.70743867</v>
      </c>
      <c r="AD39" s="36">
        <f t="shared" si="20"/>
        <v>17503786.036448367</v>
      </c>
      <c r="AE39" s="36">
        <f t="shared" si="20"/>
        <v>17483385.872103114</v>
      </c>
      <c r="AF39" s="36">
        <f t="shared" si="20"/>
        <v>17462883.706936132</v>
      </c>
      <c r="AG39" s="36">
        <f t="shared" si="20"/>
        <v>17442279.030943319</v>
      </c>
      <c r="AH39" s="36">
        <f t="shared" si="20"/>
        <v>17421571.33157054</v>
      </c>
      <c r="AI39" s="36">
        <f t="shared" si="20"/>
        <v>17400760.093700897</v>
      </c>
      <c r="AJ39" s="36">
        <f t="shared" si="20"/>
        <v>17379844.799641907</v>
      </c>
      <c r="AK39" s="36">
        <f t="shared" si="20"/>
        <v>17358824.929112621</v>
      </c>
      <c r="AL39" s="36">
        <f t="shared" si="20"/>
        <v>17337699.959230687</v>
      </c>
      <c r="AM39" s="36">
        <f t="shared" si="20"/>
        <v>17316469.364499345</v>
      </c>
      <c r="AN39" s="36">
        <f t="shared" si="20"/>
        <v>17295132.616794348</v>
      </c>
      <c r="AO39" s="36">
        <f t="shared" si="20"/>
        <v>17273689.185350824</v>
      </c>
      <c r="AP39" s="36">
        <f t="shared" si="20"/>
        <v>17252138.536750082</v>
      </c>
      <c r="AQ39" s="36">
        <f t="shared" si="20"/>
        <v>17230480.134906337</v>
      </c>
      <c r="AR39" s="36">
        <f t="shared" si="20"/>
        <v>17208713.441053372</v>
      </c>
      <c r="AS39" s="36">
        <f t="shared" si="20"/>
        <v>17186837.913731143</v>
      </c>
      <c r="AT39" s="36">
        <f t="shared" si="20"/>
        <v>17164853.008772302</v>
      </c>
      <c r="AU39" s="36">
        <f t="shared" si="20"/>
        <v>17142758.179288667</v>
      </c>
      <c r="AV39" s="36">
        <f t="shared" si="20"/>
        <v>17120552.875657614</v>
      </c>
      <c r="AW39" s="36">
        <f t="shared" si="20"/>
        <v>17098236.545508407</v>
      </c>
      <c r="AX39" s="36">
        <f t="shared" si="20"/>
        <v>17075808.633708455</v>
      </c>
      <c r="AY39" s="36">
        <f t="shared" si="20"/>
        <v>17053268.582349502</v>
      </c>
      <c r="AZ39" s="36">
        <f t="shared" si="20"/>
        <v>17030615.830733754</v>
      </c>
      <c r="BA39" s="36">
        <f t="shared" si="20"/>
        <v>17007849.815359928</v>
      </c>
      <c r="BB39" s="36">
        <f t="shared" si="20"/>
        <v>16984969.969909232</v>
      </c>
      <c r="BC39" s="36">
        <f t="shared" si="20"/>
        <v>16961975.725231282</v>
      </c>
      <c r="BD39" s="36">
        <f t="shared" si="20"/>
        <v>16938866.509329945</v>
      </c>
      <c r="BE39" s="36">
        <f t="shared" si="20"/>
        <v>16915641.747349098</v>
      </c>
      <c r="BF39" s="36">
        <f t="shared" si="20"/>
        <v>16892300.861558348</v>
      </c>
      <c r="BG39" s="36">
        <f t="shared" si="20"/>
        <v>16868843.271338645</v>
      </c>
      <c r="BH39" s="36">
        <f t="shared" si="20"/>
        <v>16845268.393167842</v>
      </c>
      <c r="BI39" s="36">
        <f t="shared" si="20"/>
        <v>16821575.640606187</v>
      </c>
      <c r="BJ39" s="36">
        <f t="shared" si="20"/>
        <v>16797764.424281724</v>
      </c>
      <c r="BK39" s="36">
        <f t="shared" si="20"/>
        <v>16773834.151875637</v>
      </c>
      <c r="BL39" s="36">
        <f t="shared" si="20"/>
        <v>0</v>
      </c>
      <c r="BM39" s="36">
        <f t="shared" si="20"/>
        <v>0</v>
      </c>
      <c r="BN39" s="36">
        <f t="shared" si="20"/>
        <v>0</v>
      </c>
      <c r="BO39" s="36">
        <f t="shared" si="20"/>
        <v>0</v>
      </c>
      <c r="BP39" s="36">
        <f t="shared" si="20"/>
        <v>0</v>
      </c>
      <c r="BQ39" s="36">
        <f t="shared" ref="BQ39:BW39" si="21">BP44</f>
        <v>0</v>
      </c>
      <c r="BR39" s="36">
        <f t="shared" si="21"/>
        <v>0</v>
      </c>
      <c r="BS39" s="36">
        <f t="shared" si="21"/>
        <v>0</v>
      </c>
      <c r="BT39" s="36">
        <f t="shared" si="21"/>
        <v>0</v>
      </c>
      <c r="BU39" s="36">
        <f t="shared" si="21"/>
        <v>0</v>
      </c>
      <c r="BV39" s="36">
        <f t="shared" si="21"/>
        <v>0</v>
      </c>
      <c r="BW39" s="36">
        <f t="shared" si="21"/>
        <v>0</v>
      </c>
    </row>
    <row r="40" spans="1:75" x14ac:dyDescent="0.25">
      <c r="A40" s="49" t="s">
        <v>66</v>
      </c>
      <c r="B40" s="36">
        <f>SUM($C40:INDEX($C40:$BW40,1,MATCH(EOMONTH(Assumptions!$E$3,0),'Pro Forma'!$C$3:$BW$3,0)))</f>
        <v>18000000</v>
      </c>
      <c r="C40" s="36">
        <f>IF(C2=0,Assumptions!$A$11,0)</f>
        <v>18000000</v>
      </c>
      <c r="D40" s="36">
        <f>IF(D2=0,Assumptions!$A$11,0)</f>
        <v>0</v>
      </c>
      <c r="E40" s="36">
        <f>IF(E2=0,Assumptions!$A$11,0)</f>
        <v>0</v>
      </c>
      <c r="F40" s="36">
        <f>IF(F2=0,Assumptions!$A$11,0)</f>
        <v>0</v>
      </c>
      <c r="G40" s="36">
        <f>IF(G2=0,Assumptions!$A$11,0)</f>
        <v>0</v>
      </c>
      <c r="H40" s="36">
        <f>IF(H2=0,Assumptions!$A$11,0)</f>
        <v>0</v>
      </c>
      <c r="I40" s="36">
        <f>IF(I2=0,Assumptions!$A$11,0)</f>
        <v>0</v>
      </c>
      <c r="J40" s="36">
        <f>IF(J2=0,Assumptions!$A$11,0)</f>
        <v>0</v>
      </c>
      <c r="K40" s="36">
        <f>IF(K2=0,Assumptions!$A$11,0)</f>
        <v>0</v>
      </c>
      <c r="L40" s="36">
        <f>IF(L2=0,Assumptions!$A$11,0)</f>
        <v>0</v>
      </c>
      <c r="M40" s="36">
        <f>IF(M2=0,Assumptions!$A$11,0)</f>
        <v>0</v>
      </c>
      <c r="N40" s="36">
        <f>IF(N2=0,Assumptions!$A$11,0)</f>
        <v>0</v>
      </c>
      <c r="O40" s="36">
        <f>IF(O2=0,Assumptions!$A$11,0)</f>
        <v>0</v>
      </c>
      <c r="P40" s="36">
        <f>IF(P2=0,Assumptions!$A$11,0)</f>
        <v>0</v>
      </c>
      <c r="Q40" s="36">
        <f>IF(Q2=0,Assumptions!$A$11,0)</f>
        <v>0</v>
      </c>
      <c r="R40" s="36">
        <f>IF(R2=0,Assumptions!$A$11,0)</f>
        <v>0</v>
      </c>
      <c r="S40" s="36">
        <f>IF(S2=0,Assumptions!$A$11,0)</f>
        <v>0</v>
      </c>
      <c r="T40" s="36">
        <f>IF(T2=0,Assumptions!$A$11,0)</f>
        <v>0</v>
      </c>
      <c r="U40" s="36">
        <f>IF(U2=0,Assumptions!$A$11,0)</f>
        <v>0</v>
      </c>
      <c r="V40" s="36">
        <f>IF(V2=0,Assumptions!$A$11,0)</f>
        <v>0</v>
      </c>
      <c r="W40" s="36">
        <f>IF(W2=0,Assumptions!$A$11,0)</f>
        <v>0</v>
      </c>
      <c r="X40" s="36">
        <f>IF(X2=0,Assumptions!$A$11,0)</f>
        <v>0</v>
      </c>
      <c r="Y40" s="36">
        <f>IF(Y2=0,Assumptions!$A$11,0)</f>
        <v>0</v>
      </c>
      <c r="Z40" s="36">
        <f>IF(Z2=0,Assumptions!$A$11,0)</f>
        <v>0</v>
      </c>
      <c r="AA40" s="36">
        <f>IF(AA2=0,Assumptions!$A$11,0)</f>
        <v>0</v>
      </c>
      <c r="AB40" s="36">
        <f>IF(AB2=0,Assumptions!$A$11,0)</f>
        <v>0</v>
      </c>
      <c r="AC40" s="36">
        <f>IF(AC2=0,Assumptions!$A$11,0)</f>
        <v>0</v>
      </c>
      <c r="AD40" s="36">
        <f>IF(AD2=0,Assumptions!$A$11,0)</f>
        <v>0</v>
      </c>
      <c r="AE40" s="36">
        <f>IF(AE2=0,Assumptions!$A$11,0)</f>
        <v>0</v>
      </c>
      <c r="AF40" s="36">
        <f>IF(AF2=0,Assumptions!$A$11,0)</f>
        <v>0</v>
      </c>
      <c r="AG40" s="36">
        <f>IF(AG2=0,Assumptions!$A$11,0)</f>
        <v>0</v>
      </c>
      <c r="AH40" s="36">
        <f>IF(AH2=0,Assumptions!$A$11,0)</f>
        <v>0</v>
      </c>
      <c r="AI40" s="36">
        <f>IF(AI2=0,Assumptions!$A$11,0)</f>
        <v>0</v>
      </c>
      <c r="AJ40" s="36">
        <f>IF(AJ2=0,Assumptions!$A$11,0)</f>
        <v>0</v>
      </c>
      <c r="AK40" s="36">
        <f>IF(AK2=0,Assumptions!$A$11,0)</f>
        <v>0</v>
      </c>
      <c r="AL40" s="36">
        <f>IF(AL2=0,Assumptions!$A$11,0)</f>
        <v>0</v>
      </c>
      <c r="AM40" s="36">
        <f>IF(AM2=0,Assumptions!$A$11,0)</f>
        <v>0</v>
      </c>
      <c r="AN40" s="36">
        <f>IF(AN2=0,Assumptions!$A$11,0)</f>
        <v>0</v>
      </c>
      <c r="AO40" s="36">
        <f>IF(AO2=0,Assumptions!$A$11,0)</f>
        <v>0</v>
      </c>
      <c r="AP40" s="36">
        <f>IF(AP2=0,Assumptions!$A$11,0)</f>
        <v>0</v>
      </c>
      <c r="AQ40" s="36">
        <f>IF(AQ2=0,Assumptions!$A$11,0)</f>
        <v>0</v>
      </c>
      <c r="AR40" s="36">
        <f>IF(AR2=0,Assumptions!$A$11,0)</f>
        <v>0</v>
      </c>
      <c r="AS40" s="36">
        <f>IF(AS2=0,Assumptions!$A$11,0)</f>
        <v>0</v>
      </c>
      <c r="AT40" s="36">
        <f>IF(AT2=0,Assumptions!$A$11,0)</f>
        <v>0</v>
      </c>
      <c r="AU40" s="36">
        <f>IF(AU2=0,Assumptions!$A$11,0)</f>
        <v>0</v>
      </c>
      <c r="AV40" s="36">
        <f>IF(AV2=0,Assumptions!$A$11,0)</f>
        <v>0</v>
      </c>
      <c r="AW40" s="36">
        <f>IF(AW2=0,Assumptions!$A$11,0)</f>
        <v>0</v>
      </c>
      <c r="AX40" s="36">
        <f>IF(AX2=0,Assumptions!$A$11,0)</f>
        <v>0</v>
      </c>
      <c r="AY40" s="36">
        <f>IF(AY2=0,Assumptions!$A$11,0)</f>
        <v>0</v>
      </c>
      <c r="AZ40" s="36">
        <f>IF(AZ2=0,Assumptions!$A$11,0)</f>
        <v>0</v>
      </c>
      <c r="BA40" s="36">
        <f>IF(BA2=0,Assumptions!$A$11,0)</f>
        <v>0</v>
      </c>
      <c r="BB40" s="36">
        <f>IF(BB2=0,Assumptions!$A$11,0)</f>
        <v>0</v>
      </c>
      <c r="BC40" s="36">
        <f>IF(BC2=0,Assumptions!$A$11,0)</f>
        <v>0</v>
      </c>
      <c r="BD40" s="36">
        <f>IF(BD2=0,Assumptions!$A$11,0)</f>
        <v>0</v>
      </c>
      <c r="BE40" s="36">
        <f>IF(BE2=0,Assumptions!$A$11,0)</f>
        <v>0</v>
      </c>
      <c r="BF40" s="36">
        <f>IF(BF2=0,Assumptions!$A$11,0)</f>
        <v>0</v>
      </c>
      <c r="BG40" s="36">
        <f>IF(BG2=0,Assumptions!$A$11,0)</f>
        <v>0</v>
      </c>
      <c r="BH40" s="36">
        <f>IF(BH2=0,Assumptions!$A$11,0)</f>
        <v>0</v>
      </c>
      <c r="BI40" s="36">
        <f>IF(BI2=0,Assumptions!$A$11,0)</f>
        <v>0</v>
      </c>
      <c r="BJ40" s="36">
        <f>IF(BJ2=0,Assumptions!$A$11,0)</f>
        <v>0</v>
      </c>
      <c r="BK40" s="36">
        <f>IF(BK2=0,Assumptions!$A$11,0)</f>
        <v>0</v>
      </c>
      <c r="BL40" s="36">
        <f>IF(BL2=0,Assumptions!$A$11,0)</f>
        <v>0</v>
      </c>
      <c r="BM40" s="36">
        <f>IF(BM2=0,Assumptions!$A$11,0)</f>
        <v>0</v>
      </c>
      <c r="BN40" s="36">
        <f>IF(BN2=0,Assumptions!$A$11,0)</f>
        <v>0</v>
      </c>
      <c r="BO40" s="36">
        <f>IF(BO2=0,Assumptions!$A$11,0)</f>
        <v>0</v>
      </c>
      <c r="BP40" s="36">
        <f>IF(BP2=0,Assumptions!$A$11,0)</f>
        <v>0</v>
      </c>
      <c r="BQ40" s="36">
        <f>IF(BQ2=0,Assumptions!$A$11,0)</f>
        <v>0</v>
      </c>
      <c r="BR40" s="36">
        <f>IF(BR2=0,Assumptions!$A$11,0)</f>
        <v>0</v>
      </c>
      <c r="BS40" s="36">
        <f>IF(BS2=0,Assumptions!$A$11,0)</f>
        <v>0</v>
      </c>
      <c r="BT40" s="36">
        <f>IF(BT2=0,Assumptions!$A$11,0)</f>
        <v>0</v>
      </c>
      <c r="BU40" s="36">
        <f>IF(BU2=0,Assumptions!$A$11,0)</f>
        <v>0</v>
      </c>
      <c r="BV40" s="36">
        <f>IF(BV2=0,Assumptions!$A$11,0)</f>
        <v>0</v>
      </c>
      <c r="BW40" s="36">
        <f>IF(BW2=0,Assumptions!$A$11,0)</f>
        <v>0</v>
      </c>
    </row>
    <row r="41" spans="1:75" x14ac:dyDescent="0.25">
      <c r="A41" s="49" t="s">
        <v>67</v>
      </c>
      <c r="B41" s="36">
        <f>SUM($C41:INDEX($C41:$BW41,1,MATCH(EOMONTH(Assumptions!$E$3,0),'Pro Forma'!$C$3:$BW$3,0)))</f>
        <v>-5224929.8997572474</v>
      </c>
      <c r="C41" s="36">
        <f>-C39*Assumptions!$C$11/12</f>
        <v>0</v>
      </c>
      <c r="D41" s="36">
        <f>-D39*Assumptions!$C$11/12</f>
        <v>-90000</v>
      </c>
      <c r="E41" s="36">
        <f>-E39*Assumptions!$C$11/12</f>
        <v>-89910.404527362538</v>
      </c>
      <c r="F41" s="36">
        <f>-F39*Assumptions!$C$11/12</f>
        <v>-89820.361077361871</v>
      </c>
      <c r="G41" s="36">
        <f>-G39*Assumptions!$C$11/12</f>
        <v>-89729.867410111197</v>
      </c>
      <c r="H41" s="36">
        <f>-H39*Assumptions!$C$11/12</f>
        <v>-89638.921274524284</v>
      </c>
      <c r="I41" s="36">
        <f>-I39*Assumptions!$C$11/12</f>
        <v>-89547.520408259414</v>
      </c>
      <c r="J41" s="36">
        <f>-J39*Assumptions!$C$11/12</f>
        <v>-89455.662537663244</v>
      </c>
      <c r="K41" s="36">
        <f>-K39*Assumptions!$C$11/12</f>
        <v>-89363.345377714068</v>
      </c>
      <c r="L41" s="36">
        <f>-L39*Assumptions!$C$11/12</f>
        <v>-89270.566631965165</v>
      </c>
      <c r="M41" s="36">
        <f>-M39*Assumptions!$C$11/12</f>
        <v>-89177.323992487523</v>
      </c>
      <c r="N41" s="36">
        <f>-N39*Assumptions!$C$11/12</f>
        <v>-89083.615139812478</v>
      </c>
      <c r="O41" s="36">
        <f>-O39*Assumptions!$C$11/12</f>
        <v>-88989.437742874085</v>
      </c>
      <c r="P41" s="36">
        <f>-P39*Assumptions!$C$11/12</f>
        <v>-88894.789458950981</v>
      </c>
      <c r="Q41" s="36">
        <f>-Q39*Assumptions!$C$11/12</f>
        <v>-88799.667933608245</v>
      </c>
      <c r="R41" s="36">
        <f>-R39*Assumptions!$C$11/12</f>
        <v>-88704.070800638816</v>
      </c>
      <c r="S41" s="36">
        <f>-S39*Assumptions!$C$11/12</f>
        <v>-88607.995682004534</v>
      </c>
      <c r="T41" s="36">
        <f>-T39*Assumptions!$C$11/12</f>
        <v>-88511.440187777087</v>
      </c>
      <c r="U41" s="36">
        <f>-U39*Assumptions!$C$11/12</f>
        <v>-88414.401916078466</v>
      </c>
      <c r="V41" s="36">
        <f>-V39*Assumptions!$C$11/12</f>
        <v>-88316.878453021389</v>
      </c>
      <c r="W41" s="36">
        <f>-W39*Assumptions!$C$11/12</f>
        <v>-88218.867372649009</v>
      </c>
      <c r="X41" s="36">
        <f>-X39*Assumptions!$C$11/12</f>
        <v>-88120.366236874775</v>
      </c>
      <c r="Y41" s="36">
        <f>-Y39*Assumptions!$C$11/12</f>
        <v>-88021.372595421664</v>
      </c>
      <c r="Z41" s="36">
        <f>-Z39*Assumptions!$C$11/12</f>
        <v>-87921.883985761306</v>
      </c>
      <c r="AA41" s="36">
        <f>-AA39*Assumptions!$C$11/12</f>
        <v>-87821.897933052634</v>
      </c>
      <c r="AB41" s="36">
        <f>-AB39*Assumptions!$C$11/12</f>
        <v>-87721.411950080423</v>
      </c>
      <c r="AC41" s="36">
        <f>-AC39*Assumptions!$C$11/12</f>
        <v>-87620.423537193346</v>
      </c>
      <c r="AD41" s="36">
        <f>-AD39*Assumptions!$C$11/12</f>
        <v>-87518.930182241835</v>
      </c>
      <c r="AE41" s="36">
        <f>-AE39*Assumptions!$C$11/12</f>
        <v>-87416.929360515569</v>
      </c>
      <c r="AF41" s="36">
        <f>-AF39*Assumptions!$C$11/12</f>
        <v>-87314.418534680663</v>
      </c>
      <c r="AG41" s="36">
        <f>-AG39*Assumptions!$C$11/12</f>
        <v>-87211.395154716593</v>
      </c>
      <c r="AH41" s="36">
        <f>-AH39*Assumptions!$C$11/12</f>
        <v>-87107.856657852695</v>
      </c>
      <c r="AI41" s="36">
        <f>-AI39*Assumptions!$C$11/12</f>
        <v>-87003.800468504473</v>
      </c>
      <c r="AJ41" s="36">
        <f>-AJ39*Assumptions!$C$11/12</f>
        <v>-86899.223998209534</v>
      </c>
      <c r="AK41" s="36">
        <f>-AK39*Assumptions!$C$11/12</f>
        <v>-86794.124645563104</v>
      </c>
      <c r="AL41" s="36">
        <f>-AL39*Assumptions!$C$11/12</f>
        <v>-86688.499796153439</v>
      </c>
      <c r="AM41" s="36">
        <f>-AM39*Assumptions!$C$11/12</f>
        <v>-86582.346822496722</v>
      </c>
      <c r="AN41" s="36">
        <f>-AN39*Assumptions!$C$11/12</f>
        <v>-86475.66308397174</v>
      </c>
      <c r="AO41" s="36">
        <f>-AO39*Assumptions!$C$11/12</f>
        <v>-86368.44592675411</v>
      </c>
      <c r="AP41" s="36">
        <f>-AP39*Assumptions!$C$11/12</f>
        <v>-86260.6926837504</v>
      </c>
      <c r="AQ41" s="36">
        <f>-AQ39*Assumptions!$C$11/12</f>
        <v>-86152.400674531687</v>
      </c>
      <c r="AR41" s="36">
        <f>-AR39*Assumptions!$C$11/12</f>
        <v>-86043.567205266852</v>
      </c>
      <c r="AS41" s="36">
        <f>-AS39*Assumptions!$C$11/12</f>
        <v>-85934.189568655711</v>
      </c>
      <c r="AT41" s="36">
        <f>-AT39*Assumptions!$C$11/12</f>
        <v>-85824.265043861509</v>
      </c>
      <c r="AU41" s="36">
        <f>-AU39*Assumptions!$C$11/12</f>
        <v>-85713.79089644333</v>
      </c>
      <c r="AV41" s="36">
        <f>-AV39*Assumptions!$C$11/12</f>
        <v>-85602.764378288077</v>
      </c>
      <c r="AW41" s="36">
        <f>-AW39*Assumptions!$C$11/12</f>
        <v>-85491.182727542036</v>
      </c>
      <c r="AX41" s="36">
        <f>-AX39*Assumptions!$C$11/12</f>
        <v>-85379.043168542266</v>
      </c>
      <c r="AY41" s="36">
        <f>-AY39*Assumptions!$C$11/12</f>
        <v>-85266.342911747503</v>
      </c>
      <c r="AZ41" s="36">
        <f>-AZ39*Assumptions!$C$11/12</f>
        <v>-85153.079153668761</v>
      </c>
      <c r="BA41" s="36">
        <f>-BA39*Assumptions!$C$11/12</f>
        <v>-85039.249076799635</v>
      </c>
      <c r="BB41" s="36">
        <f>-BB39*Assumptions!$C$11/12</f>
        <v>-84924.849849546154</v>
      </c>
      <c r="BC41" s="36">
        <f>-BC39*Assumptions!$C$11/12</f>
        <v>-84809.878626156409</v>
      </c>
      <c r="BD41" s="36">
        <f>-BD39*Assumptions!$C$11/12</f>
        <v>-84694.332546649719</v>
      </c>
      <c r="BE41" s="36">
        <f>-BE39*Assumptions!$C$11/12</f>
        <v>-84578.208736745481</v>
      </c>
      <c r="BF41" s="36">
        <f>-BF39*Assumptions!$C$11/12</f>
        <v>-84461.504307791736</v>
      </c>
      <c r="BG41" s="36">
        <f>-BG39*Assumptions!$C$11/12</f>
        <v>-84344.216356693229</v>
      </c>
      <c r="BH41" s="36">
        <f>-BH39*Assumptions!$C$11/12</f>
        <v>-84226.341965839209</v>
      </c>
      <c r="BI41" s="36">
        <f>-BI39*Assumptions!$C$11/12</f>
        <v>-84107.878203030938</v>
      </c>
      <c r="BJ41" s="36">
        <f>-BJ39*Assumptions!$C$11/12</f>
        <v>-83988.822121408608</v>
      </c>
      <c r="BK41" s="36">
        <f>-BK39*Assumptions!$C$11/12</f>
        <v>-83869.17075937819</v>
      </c>
      <c r="BL41" s="36">
        <f>-BL39*Assumptions!$C$11/12</f>
        <v>0</v>
      </c>
      <c r="BM41" s="36">
        <f>-BM39*Assumptions!$C$11/12</f>
        <v>0</v>
      </c>
      <c r="BN41" s="36">
        <f>-BN39*Assumptions!$C$11/12</f>
        <v>0</v>
      </c>
      <c r="BO41" s="36">
        <f>-BO39*Assumptions!$C$11/12</f>
        <v>0</v>
      </c>
      <c r="BP41" s="36">
        <f>-BP39*Assumptions!$C$11/12</f>
        <v>0</v>
      </c>
      <c r="BQ41" s="36">
        <f>-BQ39*Assumptions!$C$11/12</f>
        <v>0</v>
      </c>
      <c r="BR41" s="36">
        <f>-BR39*Assumptions!$C$11/12</f>
        <v>0</v>
      </c>
      <c r="BS41" s="36">
        <f>-BS39*Assumptions!$C$11/12</f>
        <v>0</v>
      </c>
      <c r="BT41" s="36">
        <f>-BT39*Assumptions!$C$11/12</f>
        <v>0</v>
      </c>
      <c r="BU41" s="36">
        <f>-BU39*Assumptions!$C$11/12</f>
        <v>0</v>
      </c>
      <c r="BV41" s="36">
        <f>-BV39*Assumptions!$C$11/12</f>
        <v>0</v>
      </c>
      <c r="BW41" s="36">
        <f>-BW39*Assumptions!$C$11/12</f>
        <v>0</v>
      </c>
    </row>
    <row r="42" spans="1:75" x14ac:dyDescent="0.25">
      <c r="A42" s="49" t="s">
        <v>68</v>
      </c>
      <c r="B42" s="36">
        <f>SUM($C42:INDEX($C42:$BW42,1,MATCH(EOMONTH(Assumptions!$E$3,0),'Pro Forma'!$C$3:$BW$3,0)))</f>
        <v>-1250215.7718924782</v>
      </c>
      <c r="C42" s="36">
        <f>IF(AND(C3&gt;EOMONTH(Assumptions!$B$3,0),C3&lt;=EOMONTH(Assumptions!$B$3,Assumptions!$B$11*12)),-PMT(Assumptions!$C$11/12,Assumptions!$D$11*12,-Assumptions!$A$11)-C41,0)</f>
        <v>0</v>
      </c>
      <c r="D42" s="36">
        <f>IF(AND(D3&gt;EOMONTH(Assumptions!$B$3,0),D3&lt;=EOMONTH(Assumptions!$B$3,Assumptions!$B$11*12)),-PMT(Assumptions!$C$11/12,Assumptions!$D$11*12,-Assumptions!$A$11)-D41,0)</f>
        <v>-17919.094527495414</v>
      </c>
      <c r="E42" s="36">
        <f>IF(AND(E3&gt;EOMONTH(Assumptions!$B$3,0),E3&lt;=EOMONTH(Assumptions!$B$3,Assumptions!$B$11*12)),-PMT(Assumptions!$C$11/12,Assumptions!$D$11*12,-Assumptions!$A$11)-E41,0)</f>
        <v>-18008.690000132876</v>
      </c>
      <c r="F42" s="36">
        <f>IF(AND(F3&gt;EOMONTH(Assumptions!$B$3,0),F3&lt;=EOMONTH(Assumptions!$B$3,Assumptions!$B$11*12)),-PMT(Assumptions!$C$11/12,Assumptions!$D$11*12,-Assumptions!$A$11)-F41,0)</f>
        <v>-18098.733450133543</v>
      </c>
      <c r="G42" s="36">
        <f>IF(AND(G3&gt;EOMONTH(Assumptions!$B$3,0),G3&lt;=EOMONTH(Assumptions!$B$3,Assumptions!$B$11*12)),-PMT(Assumptions!$C$11/12,Assumptions!$D$11*12,-Assumptions!$A$11)-G41,0)</f>
        <v>-18189.227117384216</v>
      </c>
      <c r="H42" s="36">
        <f>IF(AND(H3&gt;EOMONTH(Assumptions!$B$3,0),H3&lt;=EOMONTH(Assumptions!$B$3,Assumptions!$B$11*12)),-PMT(Assumptions!$C$11/12,Assumptions!$D$11*12,-Assumptions!$A$11)-H41,0)</f>
        <v>-18280.17325297113</v>
      </c>
      <c r="I42" s="36">
        <f>IF(AND(I3&gt;EOMONTH(Assumptions!$B$3,0),I3&lt;=EOMONTH(Assumptions!$B$3,Assumptions!$B$11*12)),-PMT(Assumptions!$C$11/12,Assumptions!$D$11*12,-Assumptions!$A$11)-I41,0)</f>
        <v>-18371.574119236</v>
      </c>
      <c r="J42" s="36">
        <f>IF(AND(J3&gt;EOMONTH(Assumptions!$B$3,0),J3&lt;=EOMONTH(Assumptions!$B$3,Assumptions!$B$11*12)),-PMT(Assumptions!$C$11/12,Assumptions!$D$11*12,-Assumptions!$A$11)-J41,0)</f>
        <v>-18463.43198983217</v>
      </c>
      <c r="K42" s="36">
        <f>IF(AND(K3&gt;EOMONTH(Assumptions!$B$3,0),K3&lt;=EOMONTH(Assumptions!$B$3,Assumptions!$B$11*12)),-PMT(Assumptions!$C$11/12,Assumptions!$D$11*12,-Assumptions!$A$11)-K41,0)</f>
        <v>-18555.749149781346</v>
      </c>
      <c r="L42" s="36">
        <f>IF(AND(L3&gt;EOMONTH(Assumptions!$B$3,0),L3&lt;=EOMONTH(Assumptions!$B$3,Assumptions!$B$11*12)),-PMT(Assumptions!$C$11/12,Assumptions!$D$11*12,-Assumptions!$A$11)-L41,0)</f>
        <v>-18648.527895530249</v>
      </c>
      <c r="M42" s="36">
        <f>IF(AND(M3&gt;EOMONTH(Assumptions!$B$3,0),M3&lt;=EOMONTH(Assumptions!$B$3,Assumptions!$B$11*12)),-PMT(Assumptions!$C$11/12,Assumptions!$D$11*12,-Assumptions!$A$11)-M41,0)</f>
        <v>-18741.77053500789</v>
      </c>
      <c r="N42" s="36">
        <f>IF(AND(N3&gt;EOMONTH(Assumptions!$B$3,0),N3&lt;=EOMONTH(Assumptions!$B$3,Assumptions!$B$11*12)),-PMT(Assumptions!$C$11/12,Assumptions!$D$11*12,-Assumptions!$A$11)-N41,0)</f>
        <v>-18835.479387682935</v>
      </c>
      <c r="O42" s="36">
        <f>IF(AND(O3&gt;EOMONTH(Assumptions!$B$3,0),O3&lt;=EOMONTH(Assumptions!$B$3,Assumptions!$B$11*12)),-PMT(Assumptions!$C$11/12,Assumptions!$D$11*12,-Assumptions!$A$11)-O41,0)</f>
        <v>-18929.656784621329</v>
      </c>
      <c r="P42" s="36">
        <f>IF(AND(P3&gt;EOMONTH(Assumptions!$B$3,0),P3&lt;=EOMONTH(Assumptions!$B$3,Assumptions!$B$11*12)),-PMT(Assumptions!$C$11/12,Assumptions!$D$11*12,-Assumptions!$A$11)-P41,0)</f>
        <v>-19024.305068544432</v>
      </c>
      <c r="Q42" s="36">
        <f>IF(AND(Q3&gt;EOMONTH(Assumptions!$B$3,0),Q3&lt;=EOMONTH(Assumptions!$B$3,Assumptions!$B$11*12)),-PMT(Assumptions!$C$11/12,Assumptions!$D$11*12,-Assumptions!$A$11)-Q41,0)</f>
        <v>-19119.426593887169</v>
      </c>
      <c r="R42" s="36">
        <f>IF(AND(R3&gt;EOMONTH(Assumptions!$B$3,0),R3&lt;=EOMONTH(Assumptions!$B$3,Assumptions!$B$11*12)),-PMT(Assumptions!$C$11/12,Assumptions!$D$11*12,-Assumptions!$A$11)-R41,0)</f>
        <v>-19215.023726856598</v>
      </c>
      <c r="S42" s="36">
        <f>IF(AND(S3&gt;EOMONTH(Assumptions!$B$3,0),S3&lt;=EOMONTH(Assumptions!$B$3,Assumptions!$B$11*12)),-PMT(Assumptions!$C$11/12,Assumptions!$D$11*12,-Assumptions!$A$11)-S41,0)</f>
        <v>-19311.09884549088</v>
      </c>
      <c r="T42" s="36">
        <f>IF(AND(T3&gt;EOMONTH(Assumptions!$B$3,0),T3&lt;=EOMONTH(Assumptions!$B$3,Assumptions!$B$11*12)),-PMT(Assumptions!$C$11/12,Assumptions!$D$11*12,-Assumptions!$A$11)-T41,0)</f>
        <v>-19407.654339718327</v>
      </c>
      <c r="U42" s="36">
        <f>IF(AND(U3&gt;EOMONTH(Assumptions!$B$3,0),U3&lt;=EOMONTH(Assumptions!$B$3,Assumptions!$B$11*12)),-PMT(Assumptions!$C$11/12,Assumptions!$D$11*12,-Assumptions!$A$11)-U41,0)</f>
        <v>-19504.692611416947</v>
      </c>
      <c r="V42" s="36">
        <f>IF(AND(V3&gt;EOMONTH(Assumptions!$B$3,0),V3&lt;=EOMONTH(Assumptions!$B$3,Assumptions!$B$11*12)),-PMT(Assumptions!$C$11/12,Assumptions!$D$11*12,-Assumptions!$A$11)-V41,0)</f>
        <v>-19602.216074474025</v>
      </c>
      <c r="W42" s="36">
        <f>IF(AND(W3&gt;EOMONTH(Assumptions!$B$3,0),W3&lt;=EOMONTH(Assumptions!$B$3,Assumptions!$B$11*12)),-PMT(Assumptions!$C$11/12,Assumptions!$D$11*12,-Assumptions!$A$11)-W41,0)</f>
        <v>-19700.227154846405</v>
      </c>
      <c r="X42" s="36">
        <f>IF(AND(X3&gt;EOMONTH(Assumptions!$B$3,0),X3&lt;=EOMONTH(Assumptions!$B$3,Assumptions!$B$11*12)),-PMT(Assumptions!$C$11/12,Assumptions!$D$11*12,-Assumptions!$A$11)-X41,0)</f>
        <v>-19798.728290620638</v>
      </c>
      <c r="Y42" s="36">
        <f>IF(AND(Y3&gt;EOMONTH(Assumptions!$B$3,0),Y3&lt;=EOMONTH(Assumptions!$B$3,Assumptions!$B$11*12)),-PMT(Assumptions!$C$11/12,Assumptions!$D$11*12,-Assumptions!$A$11)-Y41,0)</f>
        <v>-19897.721932073749</v>
      </c>
      <c r="Z42" s="36">
        <f>IF(AND(Z3&gt;EOMONTH(Assumptions!$B$3,0),Z3&lt;=EOMONTH(Assumptions!$B$3,Assumptions!$B$11*12)),-PMT(Assumptions!$C$11/12,Assumptions!$D$11*12,-Assumptions!$A$11)-Z41,0)</f>
        <v>-19997.210541734108</v>
      </c>
      <c r="AA42" s="36">
        <f>IF(AND(AA3&gt;EOMONTH(Assumptions!$B$3,0),AA3&lt;=EOMONTH(Assumptions!$B$3,Assumptions!$B$11*12)),-PMT(Assumptions!$C$11/12,Assumptions!$D$11*12,-Assumptions!$A$11)-AA41,0)</f>
        <v>-20097.196594442779</v>
      </c>
      <c r="AB42" s="36">
        <f>IF(AND(AB3&gt;EOMONTH(Assumptions!$B$3,0),AB3&lt;=EOMONTH(Assumptions!$B$3,Assumptions!$B$11*12)),-PMT(Assumptions!$C$11/12,Assumptions!$D$11*12,-Assumptions!$A$11)-AB41,0)</f>
        <v>-20197.682577414991</v>
      </c>
      <c r="AC42" s="36">
        <f>IF(AND(AC3&gt;EOMONTH(Assumptions!$B$3,0),AC3&lt;=EOMONTH(Assumptions!$B$3,Assumptions!$B$11*12)),-PMT(Assumptions!$C$11/12,Assumptions!$D$11*12,-Assumptions!$A$11)-AC41,0)</f>
        <v>-20298.670990302067</v>
      </c>
      <c r="AD42" s="36">
        <f>IF(AND(AD3&gt;EOMONTH(Assumptions!$B$3,0),AD3&lt;=EOMONTH(Assumptions!$B$3,Assumptions!$B$11*12)),-PMT(Assumptions!$C$11/12,Assumptions!$D$11*12,-Assumptions!$A$11)-AD41,0)</f>
        <v>-20400.164345253579</v>
      </c>
      <c r="AE42" s="36">
        <f>IF(AND(AE3&gt;EOMONTH(Assumptions!$B$3,0),AE3&lt;=EOMONTH(Assumptions!$B$3,Assumptions!$B$11*12)),-PMT(Assumptions!$C$11/12,Assumptions!$D$11*12,-Assumptions!$A$11)-AE41,0)</f>
        <v>-20502.165166979845</v>
      </c>
      <c r="AF42" s="36">
        <f>IF(AND(AF3&gt;EOMONTH(Assumptions!$B$3,0),AF3&lt;=EOMONTH(Assumptions!$B$3,Assumptions!$B$11*12)),-PMT(Assumptions!$C$11/12,Assumptions!$D$11*12,-Assumptions!$A$11)-AF41,0)</f>
        <v>-20604.675992814751</v>
      </c>
      <c r="AG42" s="36">
        <f>IF(AND(AG3&gt;EOMONTH(Assumptions!$B$3,0),AG3&lt;=EOMONTH(Assumptions!$B$3,Assumptions!$B$11*12)),-PMT(Assumptions!$C$11/12,Assumptions!$D$11*12,-Assumptions!$A$11)-AG41,0)</f>
        <v>-20707.699372778821</v>
      </c>
      <c r="AH42" s="36">
        <f>IF(AND(AH3&gt;EOMONTH(Assumptions!$B$3,0),AH3&lt;=EOMONTH(Assumptions!$B$3,Assumptions!$B$11*12)),-PMT(Assumptions!$C$11/12,Assumptions!$D$11*12,-Assumptions!$A$11)-AH41,0)</f>
        <v>-20811.237869642719</v>
      </c>
      <c r="AI42" s="36">
        <f>IF(AND(AI3&gt;EOMONTH(Assumptions!$B$3,0),AI3&lt;=EOMONTH(Assumptions!$B$3,Assumptions!$B$11*12)),-PMT(Assumptions!$C$11/12,Assumptions!$D$11*12,-Assumptions!$A$11)-AI41,0)</f>
        <v>-20915.294058990941</v>
      </c>
      <c r="AJ42" s="36">
        <f>IF(AND(AJ3&gt;EOMONTH(Assumptions!$B$3,0),AJ3&lt;=EOMONTH(Assumptions!$B$3,Assumptions!$B$11*12)),-PMT(Assumptions!$C$11/12,Assumptions!$D$11*12,-Assumptions!$A$11)-AJ41,0)</f>
        <v>-21019.870529285879</v>
      </c>
      <c r="AK42" s="36">
        <f>IF(AND(AK3&gt;EOMONTH(Assumptions!$B$3,0),AK3&lt;=EOMONTH(Assumptions!$B$3,Assumptions!$B$11*12)),-PMT(Assumptions!$C$11/12,Assumptions!$D$11*12,-Assumptions!$A$11)-AK41,0)</f>
        <v>-21124.969881932309</v>
      </c>
      <c r="AL42" s="36">
        <f>IF(AND(AL3&gt;EOMONTH(Assumptions!$B$3,0),AL3&lt;=EOMONTH(Assumptions!$B$3,Assumptions!$B$11*12)),-PMT(Assumptions!$C$11/12,Assumptions!$D$11*12,-Assumptions!$A$11)-AL41,0)</f>
        <v>-21230.594731341975</v>
      </c>
      <c r="AM42" s="36">
        <f>IF(AND(AM3&gt;EOMONTH(Assumptions!$B$3,0),AM3&lt;=EOMONTH(Assumptions!$B$3,Assumptions!$B$11*12)),-PMT(Assumptions!$C$11/12,Assumptions!$D$11*12,-Assumptions!$A$11)-AM41,0)</f>
        <v>-21336.747704998692</v>
      </c>
      <c r="AN42" s="36">
        <f>IF(AND(AN3&gt;EOMONTH(Assumptions!$B$3,0),AN3&lt;=EOMONTH(Assumptions!$B$3,Assumptions!$B$11*12)),-PMT(Assumptions!$C$11/12,Assumptions!$D$11*12,-Assumptions!$A$11)-AN41,0)</f>
        <v>-21443.431443523674</v>
      </c>
      <c r="AO42" s="36">
        <f>IF(AND(AO3&gt;EOMONTH(Assumptions!$B$3,0),AO3&lt;=EOMONTH(Assumptions!$B$3,Assumptions!$B$11*12)),-PMT(Assumptions!$C$11/12,Assumptions!$D$11*12,-Assumptions!$A$11)-AO41,0)</f>
        <v>-21550.648600741304</v>
      </c>
      <c r="AP42" s="36">
        <f>IF(AND(AP3&gt;EOMONTH(Assumptions!$B$3,0),AP3&lt;=EOMONTH(Assumptions!$B$3,Assumptions!$B$11*12)),-PMT(Assumptions!$C$11/12,Assumptions!$D$11*12,-Assumptions!$A$11)-AP41,0)</f>
        <v>-21658.401843745014</v>
      </c>
      <c r="AQ42" s="36">
        <f>IF(AND(AQ3&gt;EOMONTH(Assumptions!$B$3,0),AQ3&lt;=EOMONTH(Assumptions!$B$3,Assumptions!$B$11*12)),-PMT(Assumptions!$C$11/12,Assumptions!$D$11*12,-Assumptions!$A$11)-AQ41,0)</f>
        <v>-21766.693852963726</v>
      </c>
      <c r="AR42" s="36">
        <f>IF(AND(AR3&gt;EOMONTH(Assumptions!$B$3,0),AR3&lt;=EOMONTH(Assumptions!$B$3,Assumptions!$B$11*12)),-PMT(Assumptions!$C$11/12,Assumptions!$D$11*12,-Assumptions!$A$11)-AR41,0)</f>
        <v>-21875.527322228561</v>
      </c>
      <c r="AS42" s="36">
        <f>IF(AND(AS3&gt;EOMONTH(Assumptions!$B$3,0),AS3&lt;=EOMONTH(Assumptions!$B$3,Assumptions!$B$11*12)),-PMT(Assumptions!$C$11/12,Assumptions!$D$11*12,-Assumptions!$A$11)-AS41,0)</f>
        <v>-21984.904958839703</v>
      </c>
      <c r="AT42" s="36">
        <f>IF(AND(AT3&gt;EOMONTH(Assumptions!$B$3,0),AT3&lt;=EOMONTH(Assumptions!$B$3,Assumptions!$B$11*12)),-PMT(Assumptions!$C$11/12,Assumptions!$D$11*12,-Assumptions!$A$11)-AT41,0)</f>
        <v>-22094.829483633905</v>
      </c>
      <c r="AU42" s="36">
        <f>IF(AND(AU3&gt;EOMONTH(Assumptions!$B$3,0),AU3&lt;=EOMONTH(Assumptions!$B$3,Assumptions!$B$11*12)),-PMT(Assumptions!$C$11/12,Assumptions!$D$11*12,-Assumptions!$A$11)-AU41,0)</f>
        <v>-22205.303631052084</v>
      </c>
      <c r="AV42" s="36">
        <f>IF(AND(AV3&gt;EOMONTH(Assumptions!$B$3,0),AV3&lt;=EOMONTH(Assumptions!$B$3,Assumptions!$B$11*12)),-PMT(Assumptions!$C$11/12,Assumptions!$D$11*12,-Assumptions!$A$11)-AV41,0)</f>
        <v>-22316.330149207337</v>
      </c>
      <c r="AW42" s="36">
        <f>IF(AND(AW3&gt;EOMONTH(Assumptions!$B$3,0),AW3&lt;=EOMONTH(Assumptions!$B$3,Assumptions!$B$11*12)),-PMT(Assumptions!$C$11/12,Assumptions!$D$11*12,-Assumptions!$A$11)-AW41,0)</f>
        <v>-22427.911799953377</v>
      </c>
      <c r="AX42" s="36">
        <f>IF(AND(AX3&gt;EOMONTH(Assumptions!$B$3,0),AX3&lt;=EOMONTH(Assumptions!$B$3,Assumptions!$B$11*12)),-PMT(Assumptions!$C$11/12,Assumptions!$D$11*12,-Assumptions!$A$11)-AX41,0)</f>
        <v>-22540.051358953147</v>
      </c>
      <c r="AY42" s="36">
        <f>IF(AND(AY3&gt;EOMONTH(Assumptions!$B$3,0),AY3&lt;=EOMONTH(Assumptions!$B$3,Assumptions!$B$11*12)),-PMT(Assumptions!$C$11/12,Assumptions!$D$11*12,-Assumptions!$A$11)-AY41,0)</f>
        <v>-22652.751615747911</v>
      </c>
      <c r="AZ42" s="36">
        <f>IF(AND(AZ3&gt;EOMONTH(Assumptions!$B$3,0),AZ3&lt;=EOMONTH(Assumptions!$B$3,Assumptions!$B$11*12)),-PMT(Assumptions!$C$11/12,Assumptions!$D$11*12,-Assumptions!$A$11)-AZ41,0)</f>
        <v>-22766.015373826653</v>
      </c>
      <c r="BA42" s="36">
        <f>IF(AND(BA3&gt;EOMONTH(Assumptions!$B$3,0),BA3&lt;=EOMONTH(Assumptions!$B$3,Assumptions!$B$11*12)),-PMT(Assumptions!$C$11/12,Assumptions!$D$11*12,-Assumptions!$A$11)-BA41,0)</f>
        <v>-22879.845450695779</v>
      </c>
      <c r="BB42" s="36">
        <f>IF(AND(BB3&gt;EOMONTH(Assumptions!$B$3,0),BB3&lt;=EOMONTH(Assumptions!$B$3,Assumptions!$B$11*12)),-PMT(Assumptions!$C$11/12,Assumptions!$D$11*12,-Assumptions!$A$11)-BB41,0)</f>
        <v>-22994.24467794926</v>
      </c>
      <c r="BC42" s="36">
        <f>IF(AND(BC3&gt;EOMONTH(Assumptions!$B$3,0),BC3&lt;=EOMONTH(Assumptions!$B$3,Assumptions!$B$11*12)),-PMT(Assumptions!$C$11/12,Assumptions!$D$11*12,-Assumptions!$A$11)-BC41,0)</f>
        <v>-23109.215901339005</v>
      </c>
      <c r="BD42" s="36">
        <f>IF(AND(BD3&gt;EOMONTH(Assumptions!$B$3,0),BD3&lt;=EOMONTH(Assumptions!$B$3,Assumptions!$B$11*12)),-PMT(Assumptions!$C$11/12,Assumptions!$D$11*12,-Assumptions!$A$11)-BD41,0)</f>
        <v>-23224.761980845695</v>
      </c>
      <c r="BE42" s="36">
        <f>IF(AND(BE3&gt;EOMONTH(Assumptions!$B$3,0),BE3&lt;=EOMONTH(Assumptions!$B$3,Assumptions!$B$11*12)),-PMT(Assumptions!$C$11/12,Assumptions!$D$11*12,-Assumptions!$A$11)-BE41,0)</f>
        <v>-23340.885790749933</v>
      </c>
      <c r="BF42" s="36">
        <f>IF(AND(BF3&gt;EOMONTH(Assumptions!$B$3,0),BF3&lt;=EOMONTH(Assumptions!$B$3,Assumptions!$B$11*12)),-PMT(Assumptions!$C$11/12,Assumptions!$D$11*12,-Assumptions!$A$11)-BF41,0)</f>
        <v>-23457.590219703678</v>
      </c>
      <c r="BG42" s="36">
        <f>IF(AND(BG3&gt;EOMONTH(Assumptions!$B$3,0),BG3&lt;=EOMONTH(Assumptions!$B$3,Assumptions!$B$11*12)),-PMT(Assumptions!$C$11/12,Assumptions!$D$11*12,-Assumptions!$A$11)-BG41,0)</f>
        <v>-23574.878170802185</v>
      </c>
      <c r="BH42" s="36">
        <f>IF(AND(BH3&gt;EOMONTH(Assumptions!$B$3,0),BH3&lt;=EOMONTH(Assumptions!$B$3,Assumptions!$B$11*12)),-PMT(Assumptions!$C$11/12,Assumptions!$D$11*12,-Assumptions!$A$11)-BH41,0)</f>
        <v>-23692.752561656205</v>
      </c>
      <c r="BI42" s="36">
        <f>IF(AND(BI3&gt;EOMONTH(Assumptions!$B$3,0),BI3&lt;=EOMONTH(Assumptions!$B$3,Assumptions!$B$11*12)),-PMT(Assumptions!$C$11/12,Assumptions!$D$11*12,-Assumptions!$A$11)-BI41,0)</f>
        <v>-23811.216324464476</v>
      </c>
      <c r="BJ42" s="36">
        <f>IF(AND(BJ3&gt;EOMONTH(Assumptions!$B$3,0),BJ3&lt;=EOMONTH(Assumptions!$B$3,Assumptions!$B$11*12)),-PMT(Assumptions!$C$11/12,Assumptions!$D$11*12,-Assumptions!$A$11)-BJ41,0)</f>
        <v>-23930.272406086806</v>
      </c>
      <c r="BK42" s="36">
        <f>IF(AND(BK3&gt;EOMONTH(Assumptions!$B$3,0),BK3&lt;=EOMONTH(Assumptions!$B$3,Assumptions!$B$11*12)),-PMT(Assumptions!$C$11/12,Assumptions!$D$11*12,-Assumptions!$A$11)-BK41,0)</f>
        <v>-24049.923768117224</v>
      </c>
      <c r="BL42" s="36">
        <f>IF(AND(BL3&gt;EOMONTH(Assumptions!$B$3,0),BL3&lt;=EOMONTH(Assumptions!$B$3,Assumptions!$B$11*12)),-PMT(Assumptions!$C$11/12,Assumptions!$D$11*12,-Assumptions!$A$11)-BL41,0)</f>
        <v>0</v>
      </c>
      <c r="BM42" s="36">
        <f>IF(AND(BM3&gt;EOMONTH(Assumptions!$B$3,0),BM3&lt;=EOMONTH(Assumptions!$B$3,Assumptions!$B$11*12)),-PMT(Assumptions!$C$11/12,Assumptions!$D$11*12,-Assumptions!$A$11)-BM41,0)</f>
        <v>0</v>
      </c>
      <c r="BN42" s="36">
        <f>IF(AND(BN3&gt;EOMONTH(Assumptions!$B$3,0),BN3&lt;=EOMONTH(Assumptions!$B$3,Assumptions!$B$11*12)),-PMT(Assumptions!$C$11/12,Assumptions!$D$11*12,-Assumptions!$A$11)-BN41,0)</f>
        <v>0</v>
      </c>
      <c r="BO42" s="36">
        <f>IF(AND(BO3&gt;EOMONTH(Assumptions!$B$3,0),BO3&lt;=EOMONTH(Assumptions!$B$3,Assumptions!$B$11*12)),-PMT(Assumptions!$C$11/12,Assumptions!$D$11*12,-Assumptions!$A$11)-BO41,0)</f>
        <v>0</v>
      </c>
      <c r="BP42" s="36">
        <f>IF(AND(BP3&gt;EOMONTH(Assumptions!$B$3,0),BP3&lt;=EOMONTH(Assumptions!$B$3,Assumptions!$B$11*12)),-PMT(Assumptions!$C$11/12,Assumptions!$D$11*12,-Assumptions!$A$11)-BP41,0)</f>
        <v>0</v>
      </c>
      <c r="BQ42" s="36">
        <f>IF(AND(BQ3&gt;EOMONTH(Assumptions!$B$3,0),BQ3&lt;=EOMONTH(Assumptions!$B$3,Assumptions!$B$11*12)),-PMT(Assumptions!$C$11/12,Assumptions!$D$11*12,-Assumptions!$A$11)-BQ41,0)</f>
        <v>0</v>
      </c>
      <c r="BR42" s="36">
        <f>IF(AND(BR3&gt;EOMONTH(Assumptions!$B$3,0),BR3&lt;=EOMONTH(Assumptions!$B$3,Assumptions!$B$11*12)),-PMT(Assumptions!$C$11/12,Assumptions!$D$11*12,-Assumptions!$A$11)-BR41,0)</f>
        <v>0</v>
      </c>
      <c r="BS42" s="36">
        <f>IF(AND(BS3&gt;EOMONTH(Assumptions!$B$3,0),BS3&lt;=EOMONTH(Assumptions!$B$3,Assumptions!$B$11*12)),-PMT(Assumptions!$C$11/12,Assumptions!$D$11*12,-Assumptions!$A$11)-BS41,0)</f>
        <v>0</v>
      </c>
      <c r="BT42" s="36">
        <f>IF(AND(BT3&gt;EOMONTH(Assumptions!$B$3,0),BT3&lt;=EOMONTH(Assumptions!$B$3,Assumptions!$B$11*12)),-PMT(Assumptions!$C$11/12,Assumptions!$D$11*12,-Assumptions!$A$11)-BT41,0)</f>
        <v>0</v>
      </c>
      <c r="BU42" s="36">
        <f>IF(AND(BU3&gt;EOMONTH(Assumptions!$B$3,0),BU3&lt;=EOMONTH(Assumptions!$B$3,Assumptions!$B$11*12)),-PMT(Assumptions!$C$11/12,Assumptions!$D$11*12,-Assumptions!$A$11)-BU41,0)</f>
        <v>0</v>
      </c>
      <c r="BV42" s="36">
        <f>IF(AND(BV3&gt;EOMONTH(Assumptions!$B$3,0),BV3&lt;=EOMONTH(Assumptions!$B$3,Assumptions!$B$11*12)),-PMT(Assumptions!$C$11/12,Assumptions!$D$11*12,-Assumptions!$A$11)-BV41,0)</f>
        <v>0</v>
      </c>
      <c r="BW42" s="36">
        <f>IF(AND(BW3&gt;EOMONTH(Assumptions!$B$3,0),BW3&lt;=EOMONTH(Assumptions!$B$3,Assumptions!$B$11*12)),-PMT(Assumptions!$C$11/12,Assumptions!$D$11*12,-Assumptions!$A$11)-BW41,0)</f>
        <v>0</v>
      </c>
    </row>
    <row r="43" spans="1:75" x14ac:dyDescent="0.25">
      <c r="A43" s="49" t="s">
        <v>69</v>
      </c>
      <c r="B43" s="36">
        <f>SUM($C43:INDEX($C43:$BW43,1,MATCH(EOMONTH(Assumptions!$E$3,0),'Pro Forma'!$C$3:$BW$3,0)))</f>
        <v>-16749784.228107519</v>
      </c>
      <c r="C43" s="36">
        <f>-IF(C3=EOMONTH(Assumptions!$B$3,Assumptions!$B$11*12),'Pro Forma'!C39+'Pro Forma'!C42,0)</f>
        <v>0</v>
      </c>
      <c r="D43" s="36">
        <f>-IF(D3=EOMONTH(Assumptions!$B$3,Assumptions!$B$11*12),'Pro Forma'!D39+'Pro Forma'!D42,0)</f>
        <v>0</v>
      </c>
      <c r="E43" s="36">
        <f>-IF(E3=EOMONTH(Assumptions!$B$3,Assumptions!$B$11*12),'Pro Forma'!E39+'Pro Forma'!E42,0)</f>
        <v>0</v>
      </c>
      <c r="F43" s="36">
        <f>-IF(F3=EOMONTH(Assumptions!$B$3,Assumptions!$B$11*12),'Pro Forma'!F39+'Pro Forma'!F42,0)</f>
        <v>0</v>
      </c>
      <c r="G43" s="36">
        <f>-IF(G3=EOMONTH(Assumptions!$B$3,Assumptions!$B$11*12),'Pro Forma'!G39+'Pro Forma'!G42,0)</f>
        <v>0</v>
      </c>
      <c r="H43" s="36">
        <f>-IF(H3=EOMONTH(Assumptions!$B$3,Assumptions!$B$11*12),'Pro Forma'!H39+'Pro Forma'!H42,0)</f>
        <v>0</v>
      </c>
      <c r="I43" s="36">
        <f>-IF(I3=EOMONTH(Assumptions!$B$3,Assumptions!$B$11*12),'Pro Forma'!I39+'Pro Forma'!I42,0)</f>
        <v>0</v>
      </c>
      <c r="J43" s="36">
        <f>-IF(J3=EOMONTH(Assumptions!$B$3,Assumptions!$B$11*12),'Pro Forma'!J39+'Pro Forma'!J42,0)</f>
        <v>0</v>
      </c>
      <c r="K43" s="36">
        <f>-IF(K3=EOMONTH(Assumptions!$B$3,Assumptions!$B$11*12),'Pro Forma'!K39+'Pro Forma'!K42,0)</f>
        <v>0</v>
      </c>
      <c r="L43" s="36">
        <f>-IF(L3=EOMONTH(Assumptions!$B$3,Assumptions!$B$11*12),'Pro Forma'!L39+'Pro Forma'!L42,0)</f>
        <v>0</v>
      </c>
      <c r="M43" s="36">
        <f>-IF(M3=EOMONTH(Assumptions!$B$3,Assumptions!$B$11*12),'Pro Forma'!M39+'Pro Forma'!M42,0)</f>
        <v>0</v>
      </c>
      <c r="N43" s="36">
        <f>-IF(N3=EOMONTH(Assumptions!$B$3,Assumptions!$B$11*12),'Pro Forma'!N39+'Pro Forma'!N42,0)</f>
        <v>0</v>
      </c>
      <c r="O43" s="36">
        <f>-IF(O3=EOMONTH(Assumptions!$B$3,Assumptions!$B$11*12),'Pro Forma'!O39+'Pro Forma'!O42,0)</f>
        <v>0</v>
      </c>
      <c r="P43" s="36">
        <f>-IF(P3=EOMONTH(Assumptions!$B$3,Assumptions!$B$11*12),'Pro Forma'!P39+'Pro Forma'!P42,0)</f>
        <v>0</v>
      </c>
      <c r="Q43" s="36">
        <f>-IF(Q3=EOMONTH(Assumptions!$B$3,Assumptions!$B$11*12),'Pro Forma'!Q39+'Pro Forma'!Q42,0)</f>
        <v>0</v>
      </c>
      <c r="R43" s="36">
        <f>-IF(R3=EOMONTH(Assumptions!$B$3,Assumptions!$B$11*12),'Pro Forma'!R39+'Pro Forma'!R42,0)</f>
        <v>0</v>
      </c>
      <c r="S43" s="36">
        <f>-IF(S3=EOMONTH(Assumptions!$B$3,Assumptions!$B$11*12),'Pro Forma'!S39+'Pro Forma'!S42,0)</f>
        <v>0</v>
      </c>
      <c r="T43" s="36">
        <f>-IF(T3=EOMONTH(Assumptions!$B$3,Assumptions!$B$11*12),'Pro Forma'!T39+'Pro Forma'!T42,0)</f>
        <v>0</v>
      </c>
      <c r="U43" s="36">
        <f>-IF(U3=EOMONTH(Assumptions!$B$3,Assumptions!$B$11*12),'Pro Forma'!U39+'Pro Forma'!U42,0)</f>
        <v>0</v>
      </c>
      <c r="V43" s="36">
        <f>-IF(V3=EOMONTH(Assumptions!$B$3,Assumptions!$B$11*12),'Pro Forma'!V39+'Pro Forma'!V42,0)</f>
        <v>0</v>
      </c>
      <c r="W43" s="36">
        <f>-IF(W3=EOMONTH(Assumptions!$B$3,Assumptions!$B$11*12),'Pro Forma'!W39+'Pro Forma'!W42,0)</f>
        <v>0</v>
      </c>
      <c r="X43" s="36">
        <f>-IF(X3=EOMONTH(Assumptions!$B$3,Assumptions!$B$11*12),'Pro Forma'!X39+'Pro Forma'!X42,0)</f>
        <v>0</v>
      </c>
      <c r="Y43" s="36">
        <f>-IF(Y3=EOMONTH(Assumptions!$B$3,Assumptions!$B$11*12),'Pro Forma'!Y39+'Pro Forma'!Y42,0)</f>
        <v>0</v>
      </c>
      <c r="Z43" s="36">
        <f>-IF(Z3=EOMONTH(Assumptions!$B$3,Assumptions!$B$11*12),'Pro Forma'!Z39+'Pro Forma'!Z42,0)</f>
        <v>0</v>
      </c>
      <c r="AA43" s="36">
        <f>-IF(AA3=EOMONTH(Assumptions!$B$3,Assumptions!$B$11*12),'Pro Forma'!AA39+'Pro Forma'!AA42,0)</f>
        <v>0</v>
      </c>
      <c r="AB43" s="36">
        <f>-IF(AB3=EOMONTH(Assumptions!$B$3,Assumptions!$B$11*12),'Pro Forma'!AB39+'Pro Forma'!AB42,0)</f>
        <v>0</v>
      </c>
      <c r="AC43" s="36">
        <f>-IF(AC3=EOMONTH(Assumptions!$B$3,Assumptions!$B$11*12),'Pro Forma'!AC39+'Pro Forma'!AC42,0)</f>
        <v>0</v>
      </c>
      <c r="AD43" s="36">
        <f>-IF(AD3=EOMONTH(Assumptions!$B$3,Assumptions!$B$11*12),'Pro Forma'!AD39+'Pro Forma'!AD42,0)</f>
        <v>0</v>
      </c>
      <c r="AE43" s="36">
        <f>-IF(AE3=EOMONTH(Assumptions!$B$3,Assumptions!$B$11*12),'Pro Forma'!AE39+'Pro Forma'!AE42,0)</f>
        <v>0</v>
      </c>
      <c r="AF43" s="36">
        <f>-IF(AF3=EOMONTH(Assumptions!$B$3,Assumptions!$B$11*12),'Pro Forma'!AF39+'Pro Forma'!AF42,0)</f>
        <v>0</v>
      </c>
      <c r="AG43" s="36">
        <f>-IF(AG3=EOMONTH(Assumptions!$B$3,Assumptions!$B$11*12),'Pro Forma'!AG39+'Pro Forma'!AG42,0)</f>
        <v>0</v>
      </c>
      <c r="AH43" s="36">
        <f>-IF(AH3=EOMONTH(Assumptions!$B$3,Assumptions!$B$11*12),'Pro Forma'!AH39+'Pro Forma'!AH42,0)</f>
        <v>0</v>
      </c>
      <c r="AI43" s="36">
        <f>-IF(AI3=EOMONTH(Assumptions!$B$3,Assumptions!$B$11*12),'Pro Forma'!AI39+'Pro Forma'!AI42,0)</f>
        <v>0</v>
      </c>
      <c r="AJ43" s="36">
        <f>-IF(AJ3=EOMONTH(Assumptions!$B$3,Assumptions!$B$11*12),'Pro Forma'!AJ39+'Pro Forma'!AJ42,0)</f>
        <v>0</v>
      </c>
      <c r="AK43" s="36">
        <f>-IF(AK3=EOMONTH(Assumptions!$B$3,Assumptions!$B$11*12),'Pro Forma'!AK39+'Pro Forma'!AK42,0)</f>
        <v>0</v>
      </c>
      <c r="AL43" s="36">
        <f>-IF(AL3=EOMONTH(Assumptions!$B$3,Assumptions!$B$11*12),'Pro Forma'!AL39+'Pro Forma'!AL42,0)</f>
        <v>0</v>
      </c>
      <c r="AM43" s="36">
        <f>-IF(AM3=EOMONTH(Assumptions!$B$3,Assumptions!$B$11*12),'Pro Forma'!AM39+'Pro Forma'!AM42,0)</f>
        <v>0</v>
      </c>
      <c r="AN43" s="36">
        <f>-IF(AN3=EOMONTH(Assumptions!$B$3,Assumptions!$B$11*12),'Pro Forma'!AN39+'Pro Forma'!AN42,0)</f>
        <v>0</v>
      </c>
      <c r="AO43" s="36">
        <f>-IF(AO3=EOMONTH(Assumptions!$B$3,Assumptions!$B$11*12),'Pro Forma'!AO39+'Pro Forma'!AO42,0)</f>
        <v>0</v>
      </c>
      <c r="AP43" s="36">
        <f>-IF(AP3=EOMONTH(Assumptions!$B$3,Assumptions!$B$11*12),'Pro Forma'!AP39+'Pro Forma'!AP42,0)</f>
        <v>0</v>
      </c>
      <c r="AQ43" s="36">
        <f>-IF(AQ3=EOMONTH(Assumptions!$B$3,Assumptions!$B$11*12),'Pro Forma'!AQ39+'Pro Forma'!AQ42,0)</f>
        <v>0</v>
      </c>
      <c r="AR43" s="36">
        <f>-IF(AR3=EOMONTH(Assumptions!$B$3,Assumptions!$B$11*12),'Pro Forma'!AR39+'Pro Forma'!AR42,0)</f>
        <v>0</v>
      </c>
      <c r="AS43" s="36">
        <f>-IF(AS3=EOMONTH(Assumptions!$B$3,Assumptions!$B$11*12),'Pro Forma'!AS39+'Pro Forma'!AS42,0)</f>
        <v>0</v>
      </c>
      <c r="AT43" s="36">
        <f>-IF(AT3=EOMONTH(Assumptions!$B$3,Assumptions!$B$11*12),'Pro Forma'!AT39+'Pro Forma'!AT42,0)</f>
        <v>0</v>
      </c>
      <c r="AU43" s="36">
        <f>-IF(AU3=EOMONTH(Assumptions!$B$3,Assumptions!$B$11*12),'Pro Forma'!AU39+'Pro Forma'!AU42,0)</f>
        <v>0</v>
      </c>
      <c r="AV43" s="36">
        <f>-IF(AV3=EOMONTH(Assumptions!$B$3,Assumptions!$B$11*12),'Pro Forma'!AV39+'Pro Forma'!AV42,0)</f>
        <v>0</v>
      </c>
      <c r="AW43" s="36">
        <f>-IF(AW3=EOMONTH(Assumptions!$B$3,Assumptions!$B$11*12),'Pro Forma'!AW39+'Pro Forma'!AW42,0)</f>
        <v>0</v>
      </c>
      <c r="AX43" s="36">
        <f>-IF(AX3=EOMONTH(Assumptions!$B$3,Assumptions!$B$11*12),'Pro Forma'!AX39+'Pro Forma'!AX42,0)</f>
        <v>0</v>
      </c>
      <c r="AY43" s="36">
        <f>-IF(AY3=EOMONTH(Assumptions!$B$3,Assumptions!$B$11*12),'Pro Forma'!AY39+'Pro Forma'!AY42,0)</f>
        <v>0</v>
      </c>
      <c r="AZ43" s="36">
        <f>-IF(AZ3=EOMONTH(Assumptions!$B$3,Assumptions!$B$11*12),'Pro Forma'!AZ39+'Pro Forma'!AZ42,0)</f>
        <v>0</v>
      </c>
      <c r="BA43" s="36">
        <f>-IF(BA3=EOMONTH(Assumptions!$B$3,Assumptions!$B$11*12),'Pro Forma'!BA39+'Pro Forma'!BA42,0)</f>
        <v>0</v>
      </c>
      <c r="BB43" s="36">
        <f>-IF(BB3=EOMONTH(Assumptions!$B$3,Assumptions!$B$11*12),'Pro Forma'!BB39+'Pro Forma'!BB42,0)</f>
        <v>0</v>
      </c>
      <c r="BC43" s="36">
        <f>-IF(BC3=EOMONTH(Assumptions!$B$3,Assumptions!$B$11*12),'Pro Forma'!BC39+'Pro Forma'!BC42,0)</f>
        <v>0</v>
      </c>
      <c r="BD43" s="36">
        <f>-IF(BD3=EOMONTH(Assumptions!$B$3,Assumptions!$B$11*12),'Pro Forma'!BD39+'Pro Forma'!BD42,0)</f>
        <v>0</v>
      </c>
      <c r="BE43" s="36">
        <f>-IF(BE3=EOMONTH(Assumptions!$B$3,Assumptions!$B$11*12),'Pro Forma'!BE39+'Pro Forma'!BE42,0)</f>
        <v>0</v>
      </c>
      <c r="BF43" s="36">
        <f>-IF(BF3=EOMONTH(Assumptions!$B$3,Assumptions!$B$11*12),'Pro Forma'!BF39+'Pro Forma'!BF42,0)</f>
        <v>0</v>
      </c>
      <c r="BG43" s="36">
        <f>-IF(BG3=EOMONTH(Assumptions!$B$3,Assumptions!$B$11*12),'Pro Forma'!BG39+'Pro Forma'!BG42,0)</f>
        <v>0</v>
      </c>
      <c r="BH43" s="36">
        <f>-IF(BH3=EOMONTH(Assumptions!$B$3,Assumptions!$B$11*12),'Pro Forma'!BH39+'Pro Forma'!BH42,0)</f>
        <v>0</v>
      </c>
      <c r="BI43" s="36">
        <f>-IF(BI3=EOMONTH(Assumptions!$B$3,Assumptions!$B$11*12),'Pro Forma'!BI39+'Pro Forma'!BI42,0)</f>
        <v>0</v>
      </c>
      <c r="BJ43" s="36">
        <f>-IF(BJ3=EOMONTH(Assumptions!$B$3,Assumptions!$B$11*12),'Pro Forma'!BJ39+'Pro Forma'!BJ42,0)</f>
        <v>0</v>
      </c>
      <c r="BK43" s="36">
        <f>-IF(BK3=EOMONTH(Assumptions!$B$3,Assumptions!$B$11*12),'Pro Forma'!BK39+'Pro Forma'!BK42,0)</f>
        <v>-16749784.228107519</v>
      </c>
      <c r="BL43" s="36">
        <f>-IF(BL3=EOMONTH(Assumptions!$B$3,Assumptions!$B$11*12),'Pro Forma'!BL39+'Pro Forma'!BL42,0)</f>
        <v>0</v>
      </c>
      <c r="BM43" s="36">
        <f>-IF(BM3=EOMONTH(Assumptions!$B$3,Assumptions!$B$11*12),'Pro Forma'!BM39+'Pro Forma'!BM42,0)</f>
        <v>0</v>
      </c>
      <c r="BN43" s="36">
        <f>-IF(BN3=EOMONTH(Assumptions!$B$3,Assumptions!$B$11*12),'Pro Forma'!BN39+'Pro Forma'!BN42,0)</f>
        <v>0</v>
      </c>
      <c r="BO43" s="36">
        <f>-IF(BO3=EOMONTH(Assumptions!$B$3,Assumptions!$B$11*12),'Pro Forma'!BO39+'Pro Forma'!BO42,0)</f>
        <v>0</v>
      </c>
      <c r="BP43" s="36">
        <f>-IF(BP3=EOMONTH(Assumptions!$B$3,Assumptions!$B$11*12),'Pro Forma'!BP39+'Pro Forma'!BP42,0)</f>
        <v>0</v>
      </c>
      <c r="BQ43" s="36">
        <f>-IF(BQ3=EOMONTH(Assumptions!$B$3,Assumptions!$B$11*12),'Pro Forma'!BQ39+'Pro Forma'!BQ42,0)</f>
        <v>0</v>
      </c>
      <c r="BR43" s="36">
        <f>-IF(BR3=EOMONTH(Assumptions!$B$3,Assumptions!$B$11*12),'Pro Forma'!BR39+'Pro Forma'!BR42,0)</f>
        <v>0</v>
      </c>
      <c r="BS43" s="36">
        <f>-IF(BS3=EOMONTH(Assumptions!$B$3,Assumptions!$B$11*12),'Pro Forma'!BS39+'Pro Forma'!BS42,0)</f>
        <v>0</v>
      </c>
      <c r="BT43" s="36">
        <f>-IF(BT3=EOMONTH(Assumptions!$B$3,Assumptions!$B$11*12),'Pro Forma'!BT39+'Pro Forma'!BT42,0)</f>
        <v>0</v>
      </c>
      <c r="BU43" s="36">
        <f>-IF(BU3=EOMONTH(Assumptions!$B$3,Assumptions!$B$11*12),'Pro Forma'!BU39+'Pro Forma'!BU42,0)</f>
        <v>0</v>
      </c>
      <c r="BV43" s="36">
        <f>-IF(BV3=EOMONTH(Assumptions!$B$3,Assumptions!$B$11*12),'Pro Forma'!BV39+'Pro Forma'!BV42,0)</f>
        <v>0</v>
      </c>
      <c r="BW43" s="36">
        <f>-IF(BW3=EOMONTH(Assumptions!$B$3,Assumptions!$B$11*12),'Pro Forma'!BW39+'Pro Forma'!BW42,0)</f>
        <v>0</v>
      </c>
    </row>
    <row r="44" spans="1:75" x14ac:dyDescent="0.25">
      <c r="A44" s="52" t="s">
        <v>70</v>
      </c>
      <c r="B44" s="36"/>
      <c r="C44" s="36">
        <f>C39+C40+C42+C43</f>
        <v>18000000</v>
      </c>
      <c r="D44" s="36">
        <f t="shared" ref="D44:BO44" si="22">D39+D40+D42+D43</f>
        <v>17982080.905472506</v>
      </c>
      <c r="E44" s="36">
        <f t="shared" si="22"/>
        <v>17964072.215472374</v>
      </c>
      <c r="F44" s="36">
        <f t="shared" si="22"/>
        <v>17945973.482022241</v>
      </c>
      <c r="G44" s="36">
        <f t="shared" si="22"/>
        <v>17927784.254904855</v>
      </c>
      <c r="H44" s="36">
        <f t="shared" si="22"/>
        <v>17909504.081651885</v>
      </c>
      <c r="I44" s="36">
        <f t="shared" si="22"/>
        <v>17891132.507532649</v>
      </c>
      <c r="J44" s="36">
        <f t="shared" si="22"/>
        <v>17872669.075542815</v>
      </c>
      <c r="K44" s="36">
        <f t="shared" si="22"/>
        <v>17854113.326393034</v>
      </c>
      <c r="L44" s="36">
        <f t="shared" si="22"/>
        <v>17835464.798497505</v>
      </c>
      <c r="M44" s="36">
        <f t="shared" si="22"/>
        <v>17816723.027962498</v>
      </c>
      <c r="N44" s="36">
        <f t="shared" si="22"/>
        <v>17797887.548574816</v>
      </c>
      <c r="O44" s="36">
        <f t="shared" si="22"/>
        <v>17778957.891790196</v>
      </c>
      <c r="P44" s="36">
        <f t="shared" si="22"/>
        <v>17759933.586721651</v>
      </c>
      <c r="Q44" s="36">
        <f t="shared" si="22"/>
        <v>17740814.160127763</v>
      </c>
      <c r="R44" s="36">
        <f t="shared" si="22"/>
        <v>17721599.136400905</v>
      </c>
      <c r="S44" s="36">
        <f t="shared" si="22"/>
        <v>17702288.037555415</v>
      </c>
      <c r="T44" s="36">
        <f t="shared" si="22"/>
        <v>17682880.383215696</v>
      </c>
      <c r="U44" s="36">
        <f t="shared" si="22"/>
        <v>17663375.690604277</v>
      </c>
      <c r="V44" s="36">
        <f t="shared" si="22"/>
        <v>17643773.474529803</v>
      </c>
      <c r="W44" s="36">
        <f t="shared" si="22"/>
        <v>17624073.247374956</v>
      </c>
      <c r="X44" s="36">
        <f t="shared" si="22"/>
        <v>17604274.519084334</v>
      </c>
      <c r="Y44" s="36">
        <f t="shared" si="22"/>
        <v>17584376.797152262</v>
      </c>
      <c r="Z44" s="36">
        <f t="shared" si="22"/>
        <v>17564379.58661053</v>
      </c>
      <c r="AA44" s="36">
        <f t="shared" si="22"/>
        <v>17544282.390016086</v>
      </c>
      <c r="AB44" s="36">
        <f t="shared" si="22"/>
        <v>17524084.70743867</v>
      </c>
      <c r="AC44" s="36">
        <f t="shared" si="22"/>
        <v>17503786.036448367</v>
      </c>
      <c r="AD44" s="36">
        <f t="shared" si="22"/>
        <v>17483385.872103114</v>
      </c>
      <c r="AE44" s="36">
        <f t="shared" si="22"/>
        <v>17462883.706936132</v>
      </c>
      <c r="AF44" s="36">
        <f t="shared" si="22"/>
        <v>17442279.030943319</v>
      </c>
      <c r="AG44" s="36">
        <f t="shared" si="22"/>
        <v>17421571.33157054</v>
      </c>
      <c r="AH44" s="36">
        <f t="shared" si="22"/>
        <v>17400760.093700897</v>
      </c>
      <c r="AI44" s="36">
        <f t="shared" si="22"/>
        <v>17379844.799641907</v>
      </c>
      <c r="AJ44" s="36">
        <f t="shared" si="22"/>
        <v>17358824.929112621</v>
      </c>
      <c r="AK44" s="36">
        <f t="shared" si="22"/>
        <v>17337699.959230687</v>
      </c>
      <c r="AL44" s="36">
        <f t="shared" si="22"/>
        <v>17316469.364499345</v>
      </c>
      <c r="AM44" s="36">
        <f t="shared" si="22"/>
        <v>17295132.616794348</v>
      </c>
      <c r="AN44" s="36">
        <f t="shared" si="22"/>
        <v>17273689.185350824</v>
      </c>
      <c r="AO44" s="36">
        <f t="shared" si="22"/>
        <v>17252138.536750082</v>
      </c>
      <c r="AP44" s="36">
        <f t="shared" si="22"/>
        <v>17230480.134906337</v>
      </c>
      <c r="AQ44" s="36">
        <f t="shared" si="22"/>
        <v>17208713.441053372</v>
      </c>
      <c r="AR44" s="36">
        <f t="shared" si="22"/>
        <v>17186837.913731143</v>
      </c>
      <c r="AS44" s="36">
        <f t="shared" si="22"/>
        <v>17164853.008772302</v>
      </c>
      <c r="AT44" s="36">
        <f t="shared" si="22"/>
        <v>17142758.179288667</v>
      </c>
      <c r="AU44" s="36">
        <f t="shared" si="22"/>
        <v>17120552.875657614</v>
      </c>
      <c r="AV44" s="36">
        <f t="shared" si="22"/>
        <v>17098236.545508407</v>
      </c>
      <c r="AW44" s="36">
        <f t="shared" si="22"/>
        <v>17075808.633708455</v>
      </c>
      <c r="AX44" s="36">
        <f t="shared" si="22"/>
        <v>17053268.582349502</v>
      </c>
      <c r="AY44" s="36">
        <f t="shared" si="22"/>
        <v>17030615.830733754</v>
      </c>
      <c r="AZ44" s="36">
        <f t="shared" si="22"/>
        <v>17007849.815359928</v>
      </c>
      <c r="BA44" s="36">
        <f t="shared" si="22"/>
        <v>16984969.969909232</v>
      </c>
      <c r="BB44" s="36">
        <f t="shared" si="22"/>
        <v>16961975.725231282</v>
      </c>
      <c r="BC44" s="36">
        <f t="shared" si="22"/>
        <v>16938866.509329945</v>
      </c>
      <c r="BD44" s="36">
        <f t="shared" si="22"/>
        <v>16915641.747349098</v>
      </c>
      <c r="BE44" s="36">
        <f t="shared" si="22"/>
        <v>16892300.861558348</v>
      </c>
      <c r="BF44" s="36">
        <f t="shared" si="22"/>
        <v>16868843.271338645</v>
      </c>
      <c r="BG44" s="36">
        <f t="shared" si="22"/>
        <v>16845268.393167842</v>
      </c>
      <c r="BH44" s="36">
        <f t="shared" si="22"/>
        <v>16821575.640606187</v>
      </c>
      <c r="BI44" s="36">
        <f t="shared" si="22"/>
        <v>16797764.424281724</v>
      </c>
      <c r="BJ44" s="36">
        <f t="shared" si="22"/>
        <v>16773834.151875637</v>
      </c>
      <c r="BK44" s="36">
        <f t="shared" si="22"/>
        <v>0</v>
      </c>
      <c r="BL44" s="36">
        <f t="shared" si="22"/>
        <v>0</v>
      </c>
      <c r="BM44" s="36">
        <f t="shared" si="22"/>
        <v>0</v>
      </c>
      <c r="BN44" s="36">
        <f t="shared" si="22"/>
        <v>0</v>
      </c>
      <c r="BO44" s="36">
        <f t="shared" si="22"/>
        <v>0</v>
      </c>
      <c r="BP44" s="36">
        <f t="shared" ref="BP44:BW44" si="23">BP39+BP40+BP42+BP43</f>
        <v>0</v>
      </c>
      <c r="BQ44" s="36">
        <f t="shared" si="23"/>
        <v>0</v>
      </c>
      <c r="BR44" s="36">
        <f t="shared" si="23"/>
        <v>0</v>
      </c>
      <c r="BS44" s="36">
        <f t="shared" si="23"/>
        <v>0</v>
      </c>
      <c r="BT44" s="36">
        <f t="shared" si="23"/>
        <v>0</v>
      </c>
      <c r="BU44" s="36">
        <f t="shared" si="23"/>
        <v>0</v>
      </c>
      <c r="BV44" s="36">
        <f t="shared" si="23"/>
        <v>0</v>
      </c>
      <c r="BW44" s="36">
        <f t="shared" si="23"/>
        <v>0</v>
      </c>
    </row>
    <row r="45" spans="1:75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</row>
    <row r="46" spans="1:75" x14ac:dyDescent="0.25">
      <c r="A46" s="52" t="s">
        <v>71</v>
      </c>
      <c r="B46" s="36">
        <f>SUM($C46:INDEX($C46:$BW46,1,MATCH(EOMONTH(Assumptions!$E$3,0),'Pro Forma'!$C$3:$BW$3,0)))</f>
        <v>-180000</v>
      </c>
      <c r="C46" s="36">
        <f>-C40*Assumptions!$D$3</f>
        <v>-180000</v>
      </c>
      <c r="D46" s="36">
        <f>-D40*Assumptions!$D$3</f>
        <v>0</v>
      </c>
      <c r="E46" s="36">
        <f>-E40*Assumptions!$D$3</f>
        <v>0</v>
      </c>
      <c r="F46" s="36">
        <f>-F40*Assumptions!$D$3</f>
        <v>0</v>
      </c>
      <c r="G46" s="36">
        <f>-G40*Assumptions!$D$3</f>
        <v>0</v>
      </c>
      <c r="H46" s="36">
        <f>-H40*Assumptions!$D$3</f>
        <v>0</v>
      </c>
      <c r="I46" s="36">
        <f>-I40*Assumptions!$D$3</f>
        <v>0</v>
      </c>
      <c r="J46" s="36">
        <f>-J40*Assumptions!$D$3</f>
        <v>0</v>
      </c>
      <c r="K46" s="36">
        <f>-K40*Assumptions!$D$3</f>
        <v>0</v>
      </c>
      <c r="L46" s="36">
        <f>-L40*Assumptions!$D$3</f>
        <v>0</v>
      </c>
      <c r="M46" s="36">
        <f>-M40*Assumptions!$D$3</f>
        <v>0</v>
      </c>
      <c r="N46" s="36">
        <f>-N40*Assumptions!$D$3</f>
        <v>0</v>
      </c>
      <c r="O46" s="36">
        <f>-O40*Assumptions!$D$3</f>
        <v>0</v>
      </c>
      <c r="P46" s="36">
        <f>-P40*Assumptions!$D$3</f>
        <v>0</v>
      </c>
      <c r="Q46" s="36">
        <f>-Q40*Assumptions!$D$3</f>
        <v>0</v>
      </c>
      <c r="R46" s="36">
        <f>-R40*Assumptions!$D$3</f>
        <v>0</v>
      </c>
      <c r="S46" s="36">
        <f>-S40*Assumptions!$D$3</f>
        <v>0</v>
      </c>
      <c r="T46" s="36">
        <f>-T40*Assumptions!$D$3</f>
        <v>0</v>
      </c>
      <c r="U46" s="36">
        <f>-U40*Assumptions!$D$3</f>
        <v>0</v>
      </c>
      <c r="V46" s="36">
        <f>-V40*Assumptions!$D$3</f>
        <v>0</v>
      </c>
      <c r="W46" s="36">
        <f>-W40*Assumptions!$D$3</f>
        <v>0</v>
      </c>
      <c r="X46" s="36">
        <f>-X40*Assumptions!$D$3</f>
        <v>0</v>
      </c>
      <c r="Y46" s="36">
        <f>-Y40*Assumptions!$D$3</f>
        <v>0</v>
      </c>
      <c r="Z46" s="36">
        <f>-Z40*Assumptions!$D$3</f>
        <v>0</v>
      </c>
      <c r="AA46" s="36">
        <f>-AA40*Assumptions!$D$3</f>
        <v>0</v>
      </c>
      <c r="AB46" s="36">
        <f>-AB40*Assumptions!$D$3</f>
        <v>0</v>
      </c>
      <c r="AC46" s="36">
        <f>-AC40*Assumptions!$D$3</f>
        <v>0</v>
      </c>
      <c r="AD46" s="36">
        <f>-AD40*Assumptions!$D$3</f>
        <v>0</v>
      </c>
      <c r="AE46" s="36">
        <f>-AE40*Assumptions!$D$3</f>
        <v>0</v>
      </c>
      <c r="AF46" s="36">
        <f>-AF40*Assumptions!$D$3</f>
        <v>0</v>
      </c>
      <c r="AG46" s="36">
        <f>-AG40*Assumptions!$D$3</f>
        <v>0</v>
      </c>
      <c r="AH46" s="36">
        <f>-AH40*Assumptions!$D$3</f>
        <v>0</v>
      </c>
      <c r="AI46" s="36">
        <f>-AI40*Assumptions!$D$3</f>
        <v>0</v>
      </c>
      <c r="AJ46" s="36">
        <f>-AJ40*Assumptions!$D$3</f>
        <v>0</v>
      </c>
      <c r="AK46" s="36">
        <f>-AK40*Assumptions!$D$3</f>
        <v>0</v>
      </c>
      <c r="AL46" s="36">
        <f>-AL40*Assumptions!$D$3</f>
        <v>0</v>
      </c>
      <c r="AM46" s="36">
        <f>-AM40*Assumptions!$D$3</f>
        <v>0</v>
      </c>
      <c r="AN46" s="36">
        <f>-AN40*Assumptions!$D$3</f>
        <v>0</v>
      </c>
      <c r="AO46" s="36">
        <f>-AO40*Assumptions!$D$3</f>
        <v>0</v>
      </c>
      <c r="AP46" s="36">
        <f>-AP40*Assumptions!$D$3</f>
        <v>0</v>
      </c>
      <c r="AQ46" s="36">
        <f>-AQ40*Assumptions!$D$3</f>
        <v>0</v>
      </c>
      <c r="AR46" s="36">
        <f>-AR40*Assumptions!$D$3</f>
        <v>0</v>
      </c>
      <c r="AS46" s="36">
        <f>-AS40*Assumptions!$D$3</f>
        <v>0</v>
      </c>
      <c r="AT46" s="36">
        <f>-AT40*Assumptions!$D$3</f>
        <v>0</v>
      </c>
      <c r="AU46" s="36">
        <f>-AU40*Assumptions!$D$3</f>
        <v>0</v>
      </c>
      <c r="AV46" s="36">
        <f>-AV40*Assumptions!$D$3</f>
        <v>0</v>
      </c>
      <c r="AW46" s="36">
        <f>-AW40*Assumptions!$D$3</f>
        <v>0</v>
      </c>
      <c r="AX46" s="36">
        <f>-AX40*Assumptions!$D$3</f>
        <v>0</v>
      </c>
      <c r="AY46" s="36">
        <f>-AY40*Assumptions!$D$3</f>
        <v>0</v>
      </c>
      <c r="AZ46" s="36">
        <f>-AZ40*Assumptions!$D$3</f>
        <v>0</v>
      </c>
      <c r="BA46" s="36">
        <f>-BA40*Assumptions!$D$3</f>
        <v>0</v>
      </c>
      <c r="BB46" s="36">
        <f>-BB40*Assumptions!$D$3</f>
        <v>0</v>
      </c>
      <c r="BC46" s="36">
        <f>-BC40*Assumptions!$D$3</f>
        <v>0</v>
      </c>
      <c r="BD46" s="36">
        <f>-BD40*Assumptions!$D$3</f>
        <v>0</v>
      </c>
      <c r="BE46" s="36">
        <f>-BE40*Assumptions!$D$3</f>
        <v>0</v>
      </c>
      <c r="BF46" s="36">
        <f>-BF40*Assumptions!$D$3</f>
        <v>0</v>
      </c>
      <c r="BG46" s="36">
        <f>-BG40*Assumptions!$D$3</f>
        <v>0</v>
      </c>
      <c r="BH46" s="36">
        <f>-BH40*Assumptions!$D$3</f>
        <v>0</v>
      </c>
      <c r="BI46" s="36">
        <f>-BI40*Assumptions!$D$3</f>
        <v>0</v>
      </c>
      <c r="BJ46" s="36">
        <f>-BJ40*Assumptions!$D$3</f>
        <v>0</v>
      </c>
      <c r="BK46" s="36">
        <f>-BK40*Assumptions!$D$3</f>
        <v>0</v>
      </c>
      <c r="BL46" s="36">
        <f>-BL40*Assumptions!$D$3</f>
        <v>0</v>
      </c>
      <c r="BM46" s="36">
        <f>-BM40*Assumptions!$D$3</f>
        <v>0</v>
      </c>
      <c r="BN46" s="36">
        <f>-BN40*Assumptions!$D$3</f>
        <v>0</v>
      </c>
      <c r="BO46" s="36">
        <f>-BO40*Assumptions!$D$3</f>
        <v>0</v>
      </c>
      <c r="BP46" s="36">
        <f>-BP40*Assumptions!$D$3</f>
        <v>0</v>
      </c>
      <c r="BQ46" s="36">
        <f>-BQ40*Assumptions!$D$3</f>
        <v>0</v>
      </c>
      <c r="BR46" s="36">
        <f>-BR40*Assumptions!$D$3</f>
        <v>0</v>
      </c>
      <c r="BS46" s="36">
        <f>-BS40*Assumptions!$D$3</f>
        <v>0</v>
      </c>
      <c r="BT46" s="36">
        <f>-BT40*Assumptions!$D$3</f>
        <v>0</v>
      </c>
      <c r="BU46" s="36">
        <f>-BU40*Assumptions!$D$3</f>
        <v>0</v>
      </c>
      <c r="BV46" s="36">
        <f>-BV40*Assumptions!$D$3</f>
        <v>0</v>
      </c>
      <c r="BW46" s="36">
        <f>-BW40*Assumptions!$D$3</f>
        <v>0</v>
      </c>
    </row>
    <row r="47" spans="1:75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</row>
    <row r="48" spans="1:75" x14ac:dyDescent="0.25">
      <c r="A48" s="48" t="s">
        <v>72</v>
      </c>
      <c r="B48" s="37">
        <f ca="1">SUM($C48:INDEX($C48:$BW48,1,MATCH(EOMONTH(Assumptions!$E$3,0),'Pro Forma'!$C$3:$BW$3,0)))</f>
        <v>11090670.037499463</v>
      </c>
      <c r="C48" s="37">
        <f ca="1">C35+C40+C41+C42+C43+C46</f>
        <v>-12780000</v>
      </c>
      <c r="D48" s="37">
        <f t="shared" ref="D48:BO48" ca="1" si="24">D35+D40+D41+D42+D43+D46</f>
        <v>-108249.09452749541</v>
      </c>
      <c r="E48" s="37">
        <f t="shared" ca="1" si="24"/>
        <v>-101307.0945274954</v>
      </c>
      <c r="F48" s="37">
        <f t="shared" ca="1" si="24"/>
        <v>-94205.09452749537</v>
      </c>
      <c r="G48" s="37">
        <f t="shared" ca="1" si="24"/>
        <v>-86943.094527495385</v>
      </c>
      <c r="H48" s="37">
        <f t="shared" ca="1" si="24"/>
        <v>-79521.094527495385</v>
      </c>
      <c r="I48" s="37">
        <f t="shared" ca="1" si="24"/>
        <v>-71939.094527495356</v>
      </c>
      <c r="J48" s="37">
        <f t="shared" ca="1" si="24"/>
        <v>-64197.094527495356</v>
      </c>
      <c r="K48" s="37">
        <f t="shared" ca="1" si="24"/>
        <v>-56369.094527495356</v>
      </c>
      <c r="L48" s="37">
        <f t="shared" ca="1" si="24"/>
        <v>-48529.094527495326</v>
      </c>
      <c r="M48" s="37">
        <f t="shared" ca="1" si="24"/>
        <v>-40529.094527495297</v>
      </c>
      <c r="N48" s="37">
        <f t="shared" ca="1" si="24"/>
        <v>-32369.094527495297</v>
      </c>
      <c r="O48" s="37">
        <f t="shared" ca="1" si="24"/>
        <v>-24049.094527495268</v>
      </c>
      <c r="P48" s="37">
        <f t="shared" ca="1" si="24"/>
        <v>38701.405472504732</v>
      </c>
      <c r="Q48" s="37">
        <f t="shared" ca="1" si="24"/>
        <v>38701.405472504586</v>
      </c>
      <c r="R48" s="37">
        <f t="shared" ca="1" si="24"/>
        <v>38701.405472504586</v>
      </c>
      <c r="S48" s="37">
        <f t="shared" ca="1" si="24"/>
        <v>38701.405472504586</v>
      </c>
      <c r="T48" s="37">
        <f t="shared" ca="1" si="24"/>
        <v>38701.405472504586</v>
      </c>
      <c r="U48" s="37">
        <f t="shared" ca="1" si="24"/>
        <v>38701.405472504586</v>
      </c>
      <c r="V48" s="37">
        <f t="shared" ca="1" si="24"/>
        <v>38701.405472504586</v>
      </c>
      <c r="W48" s="37">
        <f t="shared" ca="1" si="24"/>
        <v>38701.405472504586</v>
      </c>
      <c r="X48" s="37">
        <f t="shared" ca="1" si="24"/>
        <v>38701.405472504586</v>
      </c>
      <c r="Y48" s="37">
        <f t="shared" ca="1" si="24"/>
        <v>38701.405472504586</v>
      </c>
      <c r="Z48" s="37">
        <f t="shared" ca="1" si="24"/>
        <v>38701.405472504586</v>
      </c>
      <c r="AA48" s="37">
        <f t="shared" ca="1" si="24"/>
        <v>38701.405472504586</v>
      </c>
      <c r="AB48" s="37">
        <f t="shared" ca="1" si="24"/>
        <v>43100.020472504548</v>
      </c>
      <c r="AC48" s="37">
        <f t="shared" ca="1" si="24"/>
        <v>43100.020472504548</v>
      </c>
      <c r="AD48" s="37">
        <f t="shared" ca="1" si="24"/>
        <v>43100.020472504548</v>
      </c>
      <c r="AE48" s="37">
        <f t="shared" ca="1" si="24"/>
        <v>43100.020472504548</v>
      </c>
      <c r="AF48" s="37">
        <f t="shared" ca="1" si="24"/>
        <v>43100.020472504548</v>
      </c>
      <c r="AG48" s="37">
        <f t="shared" ca="1" si="24"/>
        <v>43100.020472504548</v>
      </c>
      <c r="AH48" s="37">
        <f t="shared" ca="1" si="24"/>
        <v>43100.020472504548</v>
      </c>
      <c r="AI48" s="37">
        <f t="shared" ca="1" si="24"/>
        <v>43100.020472504548</v>
      </c>
      <c r="AJ48" s="37">
        <f t="shared" ca="1" si="24"/>
        <v>43100.020472504548</v>
      </c>
      <c r="AK48" s="37">
        <f t="shared" ca="1" si="24"/>
        <v>43100.020472504548</v>
      </c>
      <c r="AL48" s="37">
        <f t="shared" ca="1" si="24"/>
        <v>43100.020472504548</v>
      </c>
      <c r="AM48" s="37">
        <f t="shared" ca="1" si="24"/>
        <v>43100.020472504548</v>
      </c>
      <c r="AN48" s="37">
        <f t="shared" ca="1" si="24"/>
        <v>47630.593922504602</v>
      </c>
      <c r="AO48" s="37">
        <f t="shared" ca="1" si="24"/>
        <v>47630.593922504602</v>
      </c>
      <c r="AP48" s="37">
        <f t="shared" ca="1" si="24"/>
        <v>47630.593922504602</v>
      </c>
      <c r="AQ48" s="37">
        <f t="shared" ca="1" si="24"/>
        <v>47630.593922504602</v>
      </c>
      <c r="AR48" s="37">
        <f t="shared" ca="1" si="24"/>
        <v>47630.593922504602</v>
      </c>
      <c r="AS48" s="37">
        <f t="shared" ca="1" si="24"/>
        <v>47630.593922504602</v>
      </c>
      <c r="AT48" s="37">
        <f t="shared" ca="1" si="24"/>
        <v>47630.593922504602</v>
      </c>
      <c r="AU48" s="37">
        <f t="shared" ca="1" si="24"/>
        <v>47630.593922504602</v>
      </c>
      <c r="AV48" s="37">
        <f t="shared" ca="1" si="24"/>
        <v>47630.593922504602</v>
      </c>
      <c r="AW48" s="37">
        <f t="shared" ca="1" si="24"/>
        <v>47630.593922504602</v>
      </c>
      <c r="AX48" s="37">
        <f t="shared" ca="1" si="24"/>
        <v>47630.593922504602</v>
      </c>
      <c r="AY48" s="37">
        <f t="shared" ca="1" si="24"/>
        <v>47630.593922504602</v>
      </c>
      <c r="AZ48" s="37">
        <f t="shared" ca="1" si="24"/>
        <v>52297.084576004563</v>
      </c>
      <c r="BA48" s="37">
        <f t="shared" ca="1" si="24"/>
        <v>52297.084576004563</v>
      </c>
      <c r="BB48" s="37">
        <f t="shared" ca="1" si="24"/>
        <v>52297.084576004563</v>
      </c>
      <c r="BC48" s="37">
        <f t="shared" ca="1" si="24"/>
        <v>52297.084576004563</v>
      </c>
      <c r="BD48" s="37">
        <f t="shared" ca="1" si="24"/>
        <v>52297.084576004563</v>
      </c>
      <c r="BE48" s="37">
        <f t="shared" ca="1" si="24"/>
        <v>52297.084576004563</v>
      </c>
      <c r="BF48" s="37">
        <f t="shared" ca="1" si="24"/>
        <v>52297.084576004563</v>
      </c>
      <c r="BG48" s="37">
        <f t="shared" ca="1" si="24"/>
        <v>52297.084576004563</v>
      </c>
      <c r="BH48" s="37">
        <f t="shared" ca="1" si="24"/>
        <v>52297.084576004563</v>
      </c>
      <c r="BI48" s="37">
        <f t="shared" ca="1" si="24"/>
        <v>52297.084576004563</v>
      </c>
      <c r="BJ48" s="37">
        <f t="shared" ca="1" si="24"/>
        <v>52297.084576004563</v>
      </c>
      <c r="BK48" s="37">
        <f t="shared" ca="1" si="24"/>
        <v>22550425.003083199</v>
      </c>
      <c r="BL48" s="37">
        <f t="shared" ca="1" si="24"/>
        <v>0</v>
      </c>
      <c r="BM48" s="37">
        <f t="shared" ca="1" si="24"/>
        <v>0</v>
      </c>
      <c r="BN48" s="37">
        <f t="shared" ca="1" si="24"/>
        <v>0</v>
      </c>
      <c r="BO48" s="37">
        <f t="shared" ca="1" si="24"/>
        <v>0</v>
      </c>
      <c r="BP48" s="37">
        <f t="shared" ref="BP48:BW48" ca="1" si="25">BP35+BP40+BP41+BP42+BP43+BP46</f>
        <v>0</v>
      </c>
      <c r="BQ48" s="37">
        <f t="shared" ca="1" si="25"/>
        <v>0</v>
      </c>
      <c r="BR48" s="37">
        <f t="shared" ca="1" si="25"/>
        <v>0</v>
      </c>
      <c r="BS48" s="37">
        <f t="shared" ca="1" si="25"/>
        <v>0</v>
      </c>
      <c r="BT48" s="37">
        <f t="shared" ca="1" si="25"/>
        <v>0</v>
      </c>
      <c r="BU48" s="37">
        <f t="shared" ca="1" si="25"/>
        <v>0</v>
      </c>
      <c r="BV48" s="37">
        <f t="shared" ca="1" si="25"/>
        <v>0</v>
      </c>
      <c r="BW48" s="37">
        <f t="shared" ca="1" si="25"/>
        <v>0</v>
      </c>
    </row>
    <row r="49" spans="1:75" x14ac:dyDescent="0.25">
      <c r="A49" s="48" t="s">
        <v>73</v>
      </c>
      <c r="B49" s="41">
        <f ca="1">XIRR(C48:BW48,$C$3:$BW$3)</f>
        <v>0.13263322710990905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</row>
    <row r="50" spans="1:75" x14ac:dyDescent="0.25">
      <c r="A50" s="48" t="s">
        <v>74</v>
      </c>
      <c r="B50" s="42">
        <f ca="1">SUMIF(C48:BW48,"&gt;0",C48:BW48)/-SUMIF(C48:BW48,"&lt;0",C48:BW48)</f>
        <v>1.8161981877270195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</row>
    <row r="53" spans="1:75" x14ac:dyDescent="0.25">
      <c r="B53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0DD3-BFA6-400B-B5CE-2CC1792D6E79}">
  <sheetPr codeName="Sheet3"/>
  <dimension ref="A1"/>
  <sheetViews>
    <sheetView workbookViewId="0"/>
  </sheetViews>
  <sheetFormatPr defaultRowHeight="15" x14ac:dyDescent="0.25"/>
  <sheetData>
    <row r="1" spans="1:1" x14ac:dyDescent="0.25">
      <c r="A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Pro Forma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Nelson</dc:creator>
  <cp:lastModifiedBy>Mitch Nelson</cp:lastModifiedBy>
  <dcterms:created xsi:type="dcterms:W3CDTF">2023-12-20T04:53:53Z</dcterms:created>
  <dcterms:modified xsi:type="dcterms:W3CDTF">2024-01-25T02:39:22Z</dcterms:modified>
</cp:coreProperties>
</file>